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plinter\Documents\VBS 2017 Pricing\2017 VBS Calculators\"/>
    </mc:Choice>
  </mc:AlternateContent>
  <bookViews>
    <workbookView xWindow="0" yWindow="0" windowWidth="19800" windowHeight="6450"/>
  </bookViews>
  <sheets>
    <sheet name="EVBS 2014" sheetId="1" r:id="rId1"/>
    <sheet name="Sheet1" sheetId="2" r:id="rId2"/>
  </sheets>
  <externalReferences>
    <externalReference r:id="rId3"/>
  </externalReferences>
  <definedNames>
    <definedName name="_xlnm.Print_Area" localSheetId="0">'EVBS 2014'!$B$1:$K$161</definedName>
    <definedName name="USCAN">#REF!</definedName>
  </definedNames>
  <calcPr calcId="162913"/>
</workbook>
</file>

<file path=xl/calcChain.xml><?xml version="1.0" encoding="utf-8"?>
<calcChain xmlns="http://schemas.openxmlformats.org/spreadsheetml/2006/main">
  <c r="I106" i="1" l="1"/>
  <c r="I105" i="1" l="1"/>
  <c r="I44" i="1"/>
  <c r="I45" i="1"/>
  <c r="K12" i="1"/>
  <c r="K28" i="1"/>
  <c r="K29" i="1"/>
  <c r="K31" i="1"/>
  <c r="K32" i="1"/>
  <c r="K84" i="1"/>
  <c r="K83" i="1"/>
  <c r="K82" i="1"/>
  <c r="K81" i="1"/>
  <c r="K87" i="1"/>
  <c r="K88" i="1"/>
  <c r="K112" i="1"/>
  <c r="E120" i="1"/>
  <c r="E119" i="1"/>
  <c r="E118" i="1"/>
  <c r="E117" i="1"/>
  <c r="E116" i="1"/>
  <c r="E115" i="1"/>
  <c r="E114" i="1"/>
  <c r="E112" i="1"/>
  <c r="E111" i="1"/>
  <c r="E110" i="1"/>
  <c r="E109" i="1"/>
  <c r="E108" i="1"/>
  <c r="E107" i="1"/>
  <c r="E106" i="1"/>
  <c r="E105" i="1"/>
  <c r="E103" i="1"/>
  <c r="E102" i="1"/>
  <c r="E101" i="1"/>
  <c r="E100" i="1"/>
  <c r="E99" i="1"/>
  <c r="E98" i="1"/>
  <c r="E97" i="1"/>
  <c r="E96" i="1"/>
  <c r="E95" i="1"/>
  <c r="E94" i="1"/>
  <c r="E87" i="1"/>
  <c r="E86" i="1"/>
  <c r="E93" i="1"/>
  <c r="E92" i="1"/>
  <c r="E91" i="1"/>
  <c r="E90" i="1"/>
  <c r="E89" i="1"/>
  <c r="E88" i="1"/>
  <c r="E84" i="1"/>
  <c r="E83" i="1"/>
  <c r="E82" i="1"/>
  <c r="E81" i="1"/>
  <c r="E80" i="1"/>
  <c r="E79" i="1"/>
  <c r="E78" i="1"/>
  <c r="E77" i="1"/>
  <c r="I76" i="1"/>
  <c r="E76" i="1"/>
  <c r="E75" i="1"/>
  <c r="I74" i="1"/>
  <c r="E74" i="1"/>
  <c r="I73" i="1"/>
  <c r="E73" i="1"/>
  <c r="I72" i="1"/>
  <c r="E72" i="1"/>
  <c r="E71" i="1"/>
  <c r="E70" i="1"/>
  <c r="E69" i="1"/>
  <c r="I67" i="1" l="1"/>
  <c r="E67" i="1"/>
  <c r="I66" i="1"/>
  <c r="E66" i="1"/>
  <c r="E65" i="1"/>
  <c r="E64" i="1"/>
  <c r="E63" i="1"/>
  <c r="E62" i="1"/>
  <c r="I61" i="1"/>
  <c r="E61" i="1"/>
  <c r="E60" i="1"/>
  <c r="E59" i="1"/>
  <c r="E58" i="1"/>
  <c r="E57" i="1"/>
  <c r="E56" i="1"/>
  <c r="E55" i="1"/>
  <c r="E54" i="1"/>
  <c r="I53" i="1"/>
  <c r="E51" i="1"/>
  <c r="E52" i="1"/>
  <c r="I50" i="1"/>
  <c r="E50" i="1"/>
  <c r="E49" i="1"/>
  <c r="E48" i="1"/>
  <c r="E47" i="1"/>
  <c r="E46" i="1"/>
  <c r="E45" i="1"/>
  <c r="E44" i="1"/>
  <c r="E42" i="1"/>
  <c r="E41" i="1"/>
  <c r="E39" i="1"/>
  <c r="E38" i="1"/>
  <c r="K37" i="1"/>
  <c r="I32" i="1"/>
  <c r="E32" i="1"/>
  <c r="I35" i="1"/>
  <c r="I34" i="1"/>
  <c r="I33" i="1"/>
  <c r="I31" i="1"/>
  <c r="E33" i="1"/>
  <c r="E35" i="1"/>
  <c r="E31" i="1"/>
  <c r="E34" i="1"/>
  <c r="I29" i="1"/>
  <c r="I28" i="1"/>
  <c r="I26" i="1" l="1"/>
  <c r="I25" i="1"/>
  <c r="E26" i="1"/>
  <c r="E25" i="1"/>
  <c r="I22" i="1"/>
  <c r="E23" i="1"/>
  <c r="E22" i="1"/>
  <c r="E20" i="1"/>
  <c r="E19" i="1"/>
  <c r="E18" i="1"/>
  <c r="I17" i="1"/>
  <c r="E17" i="1"/>
  <c r="K16" i="1"/>
  <c r="I16" i="1"/>
  <c r="E16" i="1"/>
  <c r="I15" i="1"/>
  <c r="E15" i="1"/>
  <c r="E13" i="1"/>
  <c r="E12" i="1"/>
  <c r="K80" i="1" l="1"/>
  <c r="K72" i="1"/>
  <c r="K55" i="1"/>
  <c r="K54" i="1"/>
  <c r="K40" i="1"/>
  <c r="K39" i="1"/>
  <c r="K26" i="1" l="1"/>
  <c r="K79" i="1"/>
  <c r="K78" i="1"/>
  <c r="K77" i="1"/>
  <c r="K111" i="1"/>
  <c r="K110" i="1"/>
  <c r="K109" i="1"/>
  <c r="I110" i="1"/>
  <c r="I109" i="1"/>
  <c r="K45" i="1"/>
  <c r="K25" i="1" l="1"/>
  <c r="K76" i="1"/>
  <c r="K75" i="1"/>
  <c r="K74" i="1"/>
  <c r="K73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3" i="1"/>
  <c r="K52" i="1"/>
  <c r="K51" i="1"/>
  <c r="K50" i="1"/>
  <c r="K49" i="1"/>
  <c r="K48" i="1"/>
  <c r="K47" i="1"/>
  <c r="K46" i="1"/>
  <c r="K44" i="1"/>
  <c r="K42" i="1"/>
  <c r="K41" i="1"/>
  <c r="K38" i="1"/>
  <c r="K35" i="1"/>
  <c r="K34" i="1"/>
  <c r="K33" i="1"/>
  <c r="K23" i="1"/>
  <c r="K22" i="1"/>
  <c r="K20" i="1"/>
  <c r="K19" i="1"/>
  <c r="K18" i="1"/>
  <c r="K17" i="1"/>
  <c r="K15" i="1"/>
  <c r="K13" i="1"/>
  <c r="K120" i="1"/>
  <c r="K119" i="1"/>
  <c r="K118" i="1"/>
  <c r="K117" i="1"/>
  <c r="K116" i="1"/>
  <c r="K115" i="1"/>
  <c r="K114" i="1"/>
  <c r="K108" i="1"/>
  <c r="K107" i="1"/>
  <c r="K106" i="1"/>
  <c r="K105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6" i="1"/>
  <c r="I20" i="1"/>
  <c r="I13" i="1" l="1"/>
  <c r="I37" i="1"/>
  <c r="I23" i="1"/>
  <c r="I19" i="1"/>
  <c r="I18" i="1"/>
  <c r="E7" i="1"/>
  <c r="E6" i="1"/>
  <c r="I112" i="1" l="1"/>
  <c r="I108" i="1"/>
  <c r="I107" i="1"/>
  <c r="K122" i="1"/>
  <c r="K126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D37" authorId="0" shapeId="0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Quantity discounts:
1-49
50-99
100+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Quantity discounts:
1-49
50-99
100+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Quantity discounts:
1-49
50-99
100+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Quantity discounts:
1-49
50-99
100+</t>
        </r>
      </text>
    </comment>
  </commentList>
</comments>
</file>

<file path=xl/sharedStrings.xml><?xml version="1.0" encoding="utf-8"?>
<sst xmlns="http://schemas.openxmlformats.org/spreadsheetml/2006/main" count="184" uniqueCount="177">
  <si>
    <t>Color Key</t>
  </si>
  <si>
    <t>Key Item</t>
  </si>
  <si>
    <t>Director Favorite</t>
  </si>
  <si>
    <t>Kid Favorite</t>
  </si>
  <si>
    <t>Volunteer Favorite</t>
  </si>
  <si>
    <t>Included in Starter Kit</t>
  </si>
  <si>
    <t>Item Num</t>
  </si>
  <si>
    <t>Final Title</t>
  </si>
  <si>
    <t>US Price</t>
  </si>
  <si>
    <t>CAN Price</t>
  </si>
  <si>
    <t>STARTER KITS</t>
  </si>
  <si>
    <t>STUDENT RESOURCES</t>
  </si>
  <si>
    <t>GOD SIGHTINGS</t>
  </si>
  <si>
    <t>OK2K</t>
  </si>
  <si>
    <t>MUSIC AND MEDIA</t>
  </si>
  <si>
    <t>Ultimate Director Go-To Recruiting &amp; Training DVD</t>
  </si>
  <si>
    <t>DECORATING/PUBLICITY</t>
  </si>
  <si>
    <t>WEARABLES</t>
  </si>
  <si>
    <t>DIRECTOR RESOURCES</t>
  </si>
  <si>
    <t>LEADER MANUALS</t>
  </si>
  <si>
    <t>Number of elementary age kids</t>
  </si>
  <si>
    <t>Number of preschool age kids</t>
  </si>
  <si>
    <t>Number of elementary crews (calculated)</t>
  </si>
  <si>
    <t>Number of preschool crews (calculated)</t>
  </si>
  <si>
    <t>Enter your numbers in the blue fields here:</t>
  </si>
  <si>
    <t>Recommended Qty</t>
  </si>
  <si>
    <t>Is this order for U.S. or Canada?</t>
  </si>
  <si>
    <t>Your Order Qty</t>
  </si>
  <si>
    <t>Total</t>
  </si>
  <si>
    <t>US</t>
  </si>
  <si>
    <t>Outlet Item</t>
  </si>
  <si>
    <t>Please complete your customer information below:</t>
  </si>
  <si>
    <t>Bill to Account Number</t>
  </si>
  <si>
    <t>Date</t>
  </si>
  <si>
    <t>New Acct.?</t>
  </si>
  <si>
    <t>Person Placing Order</t>
  </si>
  <si>
    <t>Latest Date Items Can Deliver</t>
  </si>
  <si>
    <t>Name of Bill-To</t>
  </si>
  <si>
    <t>Address</t>
  </si>
  <si>
    <t>City</t>
  </si>
  <si>
    <t>Daytime Phone</t>
  </si>
  <si>
    <t>E-Mail Address</t>
  </si>
  <si>
    <t>Different Ship-to Contact</t>
  </si>
  <si>
    <t>Name of Ship-to</t>
  </si>
  <si>
    <t xml:space="preserve">P.O. # </t>
  </si>
  <si>
    <t>Key Code/Promo Code:</t>
  </si>
  <si>
    <t>Comments</t>
  </si>
  <si>
    <t>Sub-Total</t>
  </si>
  <si>
    <t>Discounts</t>
  </si>
  <si>
    <t>Shipping/Handling</t>
  </si>
  <si>
    <t>Grand Total</t>
  </si>
  <si>
    <t>State/Province</t>
  </si>
  <si>
    <t>Zip/Postal Code</t>
  </si>
  <si>
    <t>Kids per crew (5 is recommended)</t>
  </si>
  <si>
    <t>Water Ripple Light</t>
  </si>
  <si>
    <t>Premium Hot Knife w/2 Straight Blades</t>
  </si>
  <si>
    <t>Curved Blade for Hot Knife</t>
  </si>
  <si>
    <t>$6.99,$5.99,$4.99</t>
  </si>
  <si>
    <t>PRESCHOOL RESOURCES</t>
  </si>
  <si>
    <t>EXPERIENCE THAILAND</t>
  </si>
  <si>
    <t>Celebration Music Leader Version 2-CD Set</t>
  </si>
  <si>
    <t>Inflatable Globe</t>
  </si>
  <si>
    <t>Celebration Leader Manual</t>
  </si>
  <si>
    <t>Name Badge Holders (Pkg. of 10)</t>
  </si>
  <si>
    <t>Watch For God Wristbands (Pkg. of 10)</t>
  </si>
  <si>
    <t>$9.49,$8.49,$6.99</t>
  </si>
  <si>
    <t>029444121515</t>
  </si>
  <si>
    <t>Stone Wall Corobuff (4' x 25')</t>
  </si>
  <si>
    <t>034689520627</t>
  </si>
  <si>
    <t>Sky Plastic Backdrop</t>
  </si>
  <si>
    <t>034689571612</t>
  </si>
  <si>
    <t>Tissue Paper Grass Mat (15" x 30")</t>
  </si>
  <si>
    <t>Big Blue Sky Wall Hanging</t>
  </si>
  <si>
    <t>130-Watt Heavy-Duty Hot Knife</t>
  </si>
  <si>
    <t>049392101681</t>
  </si>
  <si>
    <t>Ultimate Director Go-To Guide</t>
  </si>
  <si>
    <t>Staff T-shirt, Adult (SM 34-36)</t>
  </si>
  <si>
    <t>Staff T-shirt, Adult (MED 38-40)</t>
  </si>
  <si>
    <t>Staff T-shirt, Adult (LG 42-44)</t>
  </si>
  <si>
    <t>Staff T-shirt, Adult (XL 46-48)</t>
  </si>
  <si>
    <t>Staff T-shirt, Adult (2XL 50-52)</t>
  </si>
  <si>
    <t>Staff T-shirt, Adult (3XL 54-56)</t>
  </si>
  <si>
    <t>Theme T-shirt, Child (XS 2-4)</t>
  </si>
  <si>
    <t>Theme T-shirt, Child (SM 6-8)</t>
  </si>
  <si>
    <t>Theme T-shirt, Child (MED 10-12)</t>
  </si>
  <si>
    <t>Theme T-shirt, Child (LG 14-16)</t>
  </si>
  <si>
    <t>Theme T-shirt, Adult (SM 34-36)</t>
  </si>
  <si>
    <t>Theme T-shirt, Adult (MED 38-40)</t>
  </si>
  <si>
    <t>Theme T-shirt, Adult (LG 42-44)</t>
  </si>
  <si>
    <t>Theme T-shirt, Adult (XL 46-48)</t>
  </si>
  <si>
    <t>Theme T-shirt, Adult (2XL 50-52)</t>
  </si>
  <si>
    <t>Theme T-shirt, Adult (3XL 54-56)</t>
  </si>
  <si>
    <t>Passport to Peru Ultimate Starter Kit (shopper)</t>
  </si>
  <si>
    <t>Passport to Peru Ultimate Starter Kit Plus Digital (shopper)</t>
  </si>
  <si>
    <t xml:space="preserve">Bible Memory Buddies (Set of 5) </t>
  </si>
  <si>
    <t>Cloth Pouch (Pkg. of 10)</t>
  </si>
  <si>
    <t>CrossTrek student magazine</t>
  </si>
  <si>
    <t>Passport to Peru Name Badges (Pkg. of 10)</t>
  </si>
  <si>
    <t>Peru Carabiner (Pkg. of 10)</t>
  </si>
  <si>
    <t>034689500551</t>
  </si>
  <si>
    <t>God Sighting Fiesta Flowers (pkg. of 6)</t>
  </si>
  <si>
    <t>Little Llamas Preschool Pages (Package of 50 sheets, enough for 10 kids)</t>
  </si>
  <si>
    <t>091671756051</t>
  </si>
  <si>
    <t>Plush Llama</t>
  </si>
  <si>
    <t>Clean Water for Peru Display</t>
  </si>
  <si>
    <t>Operation Kid-to-Kid Poster Pack (Set of 6 posters)</t>
  </si>
  <si>
    <t>Little Llamas (Pkg. of 10)</t>
  </si>
  <si>
    <t>Peruvian Pulseras (Pkg. of 10)</t>
  </si>
  <si>
    <t>Awesome Ocarinas (Pkg. of 10)</t>
  </si>
  <si>
    <t>Shipibo Gift Boxes (Pkg. of 10)</t>
  </si>
  <si>
    <t>Mini Maracas (Pkg. of 10)</t>
  </si>
  <si>
    <t>Celebration Music CD</t>
  </si>
  <si>
    <t>Celebration Music DVD</t>
  </si>
  <si>
    <t>Celebration Music Download Card</t>
  </si>
  <si>
    <t>Clip Art &amp; Resources CD</t>
  </si>
  <si>
    <t>Bible Point Poster Pack (Set of 5)</t>
  </si>
  <si>
    <t>Bible Verse Poster Pack (Set of 5 posters)</t>
  </si>
  <si>
    <t>Decorating Places: Passport to Peru DVD</t>
  </si>
  <si>
    <t>034689064022</t>
  </si>
  <si>
    <t>Drop Fringe Garland</t>
  </si>
  <si>
    <t>034689559269</t>
  </si>
  <si>
    <t>Exotic Bird Cutouts</t>
  </si>
  <si>
    <t>Experience Peru Decorating &amp; Resource Poster Pack (Set of 5 posters, 20 images total)</t>
  </si>
  <si>
    <t>034689060819</t>
  </si>
  <si>
    <t>Fiesta Tablecover</t>
  </si>
  <si>
    <t>034689509219</t>
  </si>
  <si>
    <t>Fiesta Table Runner</t>
  </si>
  <si>
    <t>Giant Bible Memory Buddy Posters (Set of 4 posters, 6 images total)</t>
  </si>
  <si>
    <t>Glue Dots 1/2 " (200/pkg)</t>
  </si>
  <si>
    <t>Square Blade for Hot Knife</t>
  </si>
  <si>
    <t>Straight Blade for Hot Knife</t>
  </si>
  <si>
    <t>V Groove Blade for Hot Knife</t>
  </si>
  <si>
    <t>Incan Eats Decorating &amp; Resource Poster Pack (Set of 5 posters, total of 19 images)</t>
  </si>
  <si>
    <t>034689521051</t>
  </si>
  <si>
    <t>Jungle Foliage Plastic Backdrop</t>
  </si>
  <si>
    <t>034689544326</t>
  </si>
  <si>
    <t>Jungle Monkey Canopy</t>
  </si>
  <si>
    <t>034689521044</t>
  </si>
  <si>
    <t>Jungle Trees Plastic Backdrop</t>
  </si>
  <si>
    <t>034689060444</t>
  </si>
  <si>
    <t>Jungle Vine Streamer</t>
  </si>
  <si>
    <t>Llama Display</t>
  </si>
  <si>
    <t>Machu Picchu Fabric Wall Hanging (Set of 3 panels, approx 8' x 18' total)</t>
  </si>
  <si>
    <t>Magnetic Hooks (pkg. 12)</t>
  </si>
  <si>
    <t>034689520610</t>
  </si>
  <si>
    <t>Meadow Plastic Backdrop</t>
  </si>
  <si>
    <t>Mini Glue Dots 3/16 " (300 dots/pkg)</t>
  </si>
  <si>
    <t>034689058502</t>
  </si>
  <si>
    <t xml:space="preserve">Palm Leaf Table Cover </t>
  </si>
  <si>
    <t>Passport to Peru Giant Decorating Poster Pack (Set of 6, total of 11 images)</t>
  </si>
  <si>
    <t>Passport to Peru Giant Outdoor Banner</t>
  </si>
  <si>
    <t xml:space="preserve">Publicity Posters (Pkg. of 5) </t>
  </si>
  <si>
    <t>Station Sign Poster Pack (Set of 10)</t>
  </si>
  <si>
    <t>034689111818</t>
  </si>
  <si>
    <t>Tissue Paper Vine, Green (25 ft.)</t>
  </si>
  <si>
    <t>034689111993</t>
  </si>
  <si>
    <t>Tissue Vine Streamer Orange/Yellow (25 ft.)</t>
  </si>
  <si>
    <t>034689111955</t>
  </si>
  <si>
    <t>Tissue Vine Streamer Turquoise (25 ft.)</t>
  </si>
  <si>
    <t>034689164371</t>
  </si>
  <si>
    <t>Tissue Vine, Green &amp; Brown (25 ft.)</t>
  </si>
  <si>
    <t xml:space="preserve">Water Fabric </t>
  </si>
  <si>
    <t>Passport to Peru Iron-On Transfers (Pkg. of 10)</t>
  </si>
  <si>
    <t>Shepherd's Staff</t>
  </si>
  <si>
    <t>Bird Whistle (Noisemaker)</t>
  </si>
  <si>
    <t>Color-Changing Hearts (Pkg. of 10)</t>
  </si>
  <si>
    <t xml:space="preserve">Crew Signs (Set of 10) </t>
  </si>
  <si>
    <t>Flicker Lights (Pkg. of 24)</t>
  </si>
  <si>
    <t>Follow-Up Foto Frames (Pkg. of 10)</t>
  </si>
  <si>
    <t>Passport to Peru Crew Bags (Pkg. of 10)</t>
  </si>
  <si>
    <t>12' Parachute</t>
  </si>
  <si>
    <t>Bible Expeditions Leader Manual</t>
  </si>
  <si>
    <t>Experience Peru Leader Manual</t>
  </si>
  <si>
    <t>Incan Eats Leader Manual</t>
  </si>
  <si>
    <t>Little Llamas Preschool Director Manual</t>
  </si>
  <si>
    <t>Play Peru Leader Manual</t>
  </si>
  <si>
    <t>PASSPORT TO PERU VBS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</si>
</sst>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;@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rgb="FFC00000"/>
      <name val="Arial Narrow"/>
      <family val="2"/>
    </font>
    <font>
      <sz val="14"/>
      <color rgb="FFC00000"/>
      <name val="Arial Narrow"/>
      <family val="2"/>
    </font>
    <font>
      <b/>
      <sz val="10"/>
      <color theme="4" tint="-0.249977111117893"/>
      <name val="Arial"/>
      <family val="2"/>
    </font>
    <font>
      <b/>
      <sz val="10"/>
      <color theme="0" tint="-0.499984740745262"/>
      <name val="Arial"/>
      <family val="2"/>
    </font>
    <font>
      <b/>
      <sz val="10"/>
      <color rgb="FFC00000"/>
      <name val="Arial"/>
      <family val="2"/>
    </font>
    <font>
      <sz val="11"/>
      <color theme="0" tint="-0.499984740745262"/>
      <name val="Arial Narrow"/>
      <family val="2"/>
    </font>
    <font>
      <b/>
      <sz val="11"/>
      <color rgb="FFC00000"/>
      <name val="Arial"/>
      <family val="2"/>
    </font>
    <font>
      <b/>
      <sz val="13"/>
      <color rgb="FFC00000"/>
      <name val="Arial"/>
      <family val="2"/>
    </font>
    <font>
      <u/>
      <sz val="11"/>
      <color theme="10"/>
      <name val="Arial"/>
      <family val="2"/>
    </font>
    <font>
      <b/>
      <u/>
      <sz val="12"/>
      <color theme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theme="0" tint="-0.14999847407452621"/>
      <name val="Calibri"/>
      <family val="2"/>
      <scheme val="minor"/>
    </font>
    <font>
      <sz val="11"/>
      <name val="Calibri"/>
      <family val="2"/>
    </font>
  </fonts>
  <fills count="4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58">
    <xf numFmtId="0" fontId="0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  <xf numFmtId="0" fontId="25" fillId="0" borderId="23" applyNumberFormat="0" applyFill="0" applyAlignment="0" applyProtection="0"/>
    <xf numFmtId="0" fontId="26" fillId="0" borderId="24" applyNumberFormat="0" applyFill="0" applyAlignment="0" applyProtection="0"/>
    <xf numFmtId="0" fontId="26" fillId="0" borderId="0" applyNumberFormat="0" applyFill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9" fillId="16" borderId="0" applyNumberFormat="0" applyBorder="0" applyAlignment="0" applyProtection="0"/>
    <xf numFmtId="0" fontId="30" fillId="17" borderId="25" applyNumberFormat="0" applyAlignment="0" applyProtection="0"/>
    <xf numFmtId="0" fontId="31" fillId="18" borderId="26" applyNumberFormat="0" applyAlignment="0" applyProtection="0"/>
    <xf numFmtId="0" fontId="32" fillId="18" borderId="25" applyNumberFormat="0" applyAlignment="0" applyProtection="0"/>
    <xf numFmtId="0" fontId="33" fillId="0" borderId="27" applyNumberFormat="0" applyFill="0" applyAlignment="0" applyProtection="0"/>
    <xf numFmtId="0" fontId="34" fillId="19" borderId="28" applyNumberFormat="0" applyAlignment="0" applyProtection="0"/>
    <xf numFmtId="0" fontId="35" fillId="0" borderId="0" applyNumberFormat="0" applyFill="0" applyBorder="0" applyAlignment="0" applyProtection="0"/>
    <xf numFmtId="0" fontId="4" fillId="20" borderId="29" applyNumberFormat="0" applyFont="0" applyAlignment="0" applyProtection="0"/>
    <xf numFmtId="0" fontId="36" fillId="0" borderId="0" applyNumberFormat="0" applyFill="0" applyBorder="0" applyAlignment="0" applyProtection="0"/>
    <xf numFmtId="0" fontId="5" fillId="0" borderId="30" applyNumberFormat="0" applyFill="0" applyAlignment="0" applyProtection="0"/>
    <xf numFmtId="0" fontId="37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37" fillId="44" borderId="0" applyNumberFormat="0" applyBorder="0" applyAlignment="0" applyProtection="0"/>
    <xf numFmtId="0" fontId="4" fillId="0" borderId="0"/>
    <xf numFmtId="44" fontId="3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0" borderId="29" applyNumberFormat="0" applyFont="0" applyAlignment="0" applyProtection="0"/>
    <xf numFmtId="44" fontId="38" fillId="0" borderId="0" applyFont="0" applyFill="0" applyBorder="0" applyAlignment="0" applyProtection="0"/>
    <xf numFmtId="0" fontId="1" fillId="0" borderId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41" fillId="0" borderId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32" fillId="18" borderId="25" applyNumberFormat="0" applyAlignment="0" applyProtection="0"/>
    <xf numFmtId="0" fontId="32" fillId="18" borderId="25" applyNumberFormat="0" applyAlignment="0" applyProtection="0"/>
    <xf numFmtId="0" fontId="32" fillId="18" borderId="25" applyNumberFormat="0" applyAlignment="0" applyProtection="0"/>
    <xf numFmtId="0" fontId="32" fillId="18" borderId="25" applyNumberFormat="0" applyAlignment="0" applyProtection="0"/>
    <xf numFmtId="0" fontId="32" fillId="18" borderId="25" applyNumberFormat="0" applyAlignment="0" applyProtection="0"/>
    <xf numFmtId="0" fontId="32" fillId="18" borderId="25" applyNumberFormat="0" applyAlignment="0" applyProtection="0"/>
    <xf numFmtId="0" fontId="34" fillId="19" borderId="28" applyNumberFormat="0" applyAlignment="0" applyProtection="0"/>
    <xf numFmtId="0" fontId="34" fillId="19" borderId="28" applyNumberFormat="0" applyAlignment="0" applyProtection="0"/>
    <xf numFmtId="0" fontId="34" fillId="19" borderId="28" applyNumberFormat="0" applyAlignment="0" applyProtection="0"/>
    <xf numFmtId="0" fontId="34" fillId="19" borderId="28" applyNumberFormat="0" applyAlignment="0" applyProtection="0"/>
    <xf numFmtId="0" fontId="34" fillId="19" borderId="28" applyNumberFormat="0" applyAlignment="0" applyProtection="0"/>
    <xf numFmtId="0" fontId="34" fillId="19" borderId="28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5" fillId="0" borderId="23" applyNumberFormat="0" applyFill="0" applyAlignment="0" applyProtection="0"/>
    <xf numFmtId="0" fontId="25" fillId="0" borderId="23" applyNumberFormat="0" applyFill="0" applyAlignment="0" applyProtection="0"/>
    <xf numFmtId="0" fontId="25" fillId="0" borderId="23" applyNumberFormat="0" applyFill="0" applyAlignment="0" applyProtection="0"/>
    <xf numFmtId="0" fontId="25" fillId="0" borderId="23" applyNumberFormat="0" applyFill="0" applyAlignment="0" applyProtection="0"/>
    <xf numFmtId="0" fontId="25" fillId="0" borderId="23" applyNumberFormat="0" applyFill="0" applyAlignment="0" applyProtection="0"/>
    <xf numFmtId="0" fontId="25" fillId="0" borderId="23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0" fillId="17" borderId="25" applyNumberFormat="0" applyAlignment="0" applyProtection="0"/>
    <xf numFmtId="0" fontId="30" fillId="17" borderId="25" applyNumberFormat="0" applyAlignment="0" applyProtection="0"/>
    <xf numFmtId="0" fontId="30" fillId="17" borderId="25" applyNumberFormat="0" applyAlignment="0" applyProtection="0"/>
    <xf numFmtId="0" fontId="30" fillId="17" borderId="25" applyNumberFormat="0" applyAlignment="0" applyProtection="0"/>
    <xf numFmtId="0" fontId="30" fillId="17" borderId="25" applyNumberFormat="0" applyAlignment="0" applyProtection="0"/>
    <xf numFmtId="0" fontId="30" fillId="17" borderId="25" applyNumberFormat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4" fillId="0" borderId="0"/>
    <xf numFmtId="0" fontId="4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" fillId="0" borderId="0"/>
    <xf numFmtId="0" fontId="41" fillId="0" borderId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31" fillId="18" borderId="26" applyNumberFormat="0" applyAlignment="0" applyProtection="0"/>
    <xf numFmtId="0" fontId="31" fillId="18" borderId="26" applyNumberFormat="0" applyAlignment="0" applyProtection="0"/>
    <xf numFmtId="0" fontId="31" fillId="18" borderId="26" applyNumberFormat="0" applyAlignment="0" applyProtection="0"/>
    <xf numFmtId="0" fontId="31" fillId="18" borderId="26" applyNumberFormat="0" applyAlignment="0" applyProtection="0"/>
    <xf numFmtId="0" fontId="31" fillId="18" borderId="26" applyNumberFormat="0" applyAlignment="0" applyProtection="0"/>
    <xf numFmtId="0" fontId="31" fillId="18" borderId="2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5" fillId="0" borderId="30" applyNumberFormat="0" applyFill="0" applyAlignment="0" applyProtection="0"/>
    <xf numFmtId="0" fontId="5" fillId="0" borderId="30" applyNumberFormat="0" applyFill="0" applyAlignment="0" applyProtection="0"/>
    <xf numFmtId="0" fontId="5" fillId="0" borderId="30" applyNumberFormat="0" applyFill="0" applyAlignment="0" applyProtection="0"/>
    <xf numFmtId="0" fontId="5" fillId="0" borderId="30" applyNumberFormat="0" applyFill="0" applyAlignment="0" applyProtection="0"/>
    <xf numFmtId="0" fontId="5" fillId="0" borderId="30" applyNumberFormat="0" applyFill="0" applyAlignment="0" applyProtection="0"/>
    <xf numFmtId="0" fontId="5" fillId="0" borderId="30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20" borderId="29" applyNumberFormat="0" applyFont="0" applyAlignment="0" applyProtection="0"/>
    <xf numFmtId="0" fontId="41" fillId="0" borderId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" fillId="0" borderId="0"/>
    <xf numFmtId="0" fontId="1" fillId="0" borderId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20" borderId="29" applyNumberFormat="0" applyFont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1" fillId="0" borderId="0"/>
    <xf numFmtId="0" fontId="4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0" borderId="0"/>
    <xf numFmtId="0" fontId="4" fillId="20" borderId="29" applyNumberFormat="0" applyFont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4" fillId="0" borderId="0"/>
    <xf numFmtId="0" fontId="4" fillId="20" borderId="29" applyNumberFormat="0" applyFont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20" borderId="29" applyNumberFormat="0" applyFont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1" fillId="0" borderId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0" borderId="0"/>
    <xf numFmtId="0" fontId="4" fillId="20" borderId="29" applyNumberFormat="0" applyFont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9" fontId="41" fillId="0" borderId="0" applyFont="0" applyFill="0" applyBorder="0" applyAlignment="0" applyProtection="0"/>
    <xf numFmtId="0" fontId="4" fillId="0" borderId="0"/>
    <xf numFmtId="0" fontId="4" fillId="20" borderId="29" applyNumberFormat="0" applyFont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0" borderId="0"/>
    <xf numFmtId="0" fontId="4" fillId="20" borderId="29" applyNumberFormat="0" applyFont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0" fontId="4" fillId="20" borderId="29" applyNumberFormat="0" applyFont="0" applyAlignment="0" applyProtection="0"/>
    <xf numFmtId="9" fontId="4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4" fillId="0" borderId="0"/>
    <xf numFmtId="0" fontId="4" fillId="20" borderId="29" applyNumberFormat="0" applyFont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</cellStyleXfs>
  <cellXfs count="167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5" fillId="0" borderId="0" xfId="0" applyFont="1"/>
    <xf numFmtId="0" fontId="0" fillId="0" borderId="0" xfId="0" applyAlignment="1">
      <alignment horizontal="right"/>
    </xf>
    <xf numFmtId="0" fontId="0" fillId="3" borderId="8" xfId="0" applyFill="1" applyBorder="1"/>
    <xf numFmtId="0" fontId="0" fillId="4" borderId="8" xfId="0" applyFill="1" applyBorder="1"/>
    <xf numFmtId="0" fontId="0" fillId="5" borderId="8" xfId="0" applyFill="1" applyBorder="1"/>
    <xf numFmtId="0" fontId="0" fillId="6" borderId="8" xfId="0" applyFill="1" applyBorder="1"/>
    <xf numFmtId="0" fontId="0" fillId="7" borderId="1" xfId="0" applyFill="1" applyBorder="1"/>
    <xf numFmtId="0" fontId="0" fillId="0" borderId="1" xfId="0" applyBorder="1"/>
    <xf numFmtId="0" fontId="0" fillId="2" borderId="1" xfId="0" applyFill="1" applyBorder="1"/>
    <xf numFmtId="164" fontId="0" fillId="0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3" borderId="1" xfId="0" applyFill="1" applyBorder="1"/>
    <xf numFmtId="0" fontId="6" fillId="0" borderId="1" xfId="0" applyFont="1" applyBorder="1"/>
    <xf numFmtId="0" fontId="0" fillId="6" borderId="1" xfId="0" applyFill="1" applyBorder="1"/>
    <xf numFmtId="0" fontId="0" fillId="5" borderId="1" xfId="0" applyFill="1" applyBorder="1"/>
    <xf numFmtId="4" fontId="6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6" fillId="0" borderId="1" xfId="0" applyFont="1" applyFill="1" applyBorder="1"/>
    <xf numFmtId="0" fontId="0" fillId="4" borderId="1" xfId="0" applyFill="1" applyBorder="1"/>
    <xf numFmtId="0" fontId="7" fillId="0" borderId="0" xfId="0" applyFont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8" borderId="1" xfId="0" applyFill="1" applyBorder="1"/>
    <xf numFmtId="0" fontId="0" fillId="9" borderId="1" xfId="0" applyFill="1" applyBorder="1"/>
    <xf numFmtId="0" fontId="5" fillId="0" borderId="2" xfId="0" applyFont="1" applyBorder="1"/>
    <xf numFmtId="0" fontId="8" fillId="8" borderId="9" xfId="0" applyFont="1" applyFill="1" applyBorder="1"/>
    <xf numFmtId="0" fontId="6" fillId="7" borderId="1" xfId="0" applyFont="1" applyFill="1" applyBorder="1"/>
    <xf numFmtId="0" fontId="9" fillId="0" borderId="0" xfId="0" applyFont="1" applyAlignment="1">
      <alignment horizontal="left"/>
    </xf>
    <xf numFmtId="1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0" xfId="0" applyBorder="1"/>
    <xf numFmtId="0" fontId="0" fillId="0" borderId="3" xfId="0" applyFill="1" applyBorder="1" applyAlignment="1">
      <alignment horizontal="left"/>
    </xf>
    <xf numFmtId="1" fontId="0" fillId="0" borderId="3" xfId="0" applyNumberFormat="1" applyFill="1" applyBorder="1" applyAlignment="1">
      <alignment horizontal="left"/>
    </xf>
    <xf numFmtId="0" fontId="0" fillId="0" borderId="3" xfId="0" applyFill="1" applyBorder="1" applyAlignment="1">
      <alignment horizontal="right"/>
    </xf>
    <xf numFmtId="0" fontId="0" fillId="0" borderId="3" xfId="0" applyFill="1" applyBorder="1"/>
    <xf numFmtId="0" fontId="8" fillId="0" borderId="3" xfId="0" applyFont="1" applyFill="1" applyBorder="1"/>
    <xf numFmtId="0" fontId="10" fillId="7" borderId="1" xfId="0" applyFont="1" applyFill="1" applyBorder="1"/>
    <xf numFmtId="0" fontId="11" fillId="7" borderId="1" xfId="0" applyFont="1" applyFill="1" applyBorder="1"/>
    <xf numFmtId="1" fontId="12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4" fontId="13" fillId="0" borderId="0" xfId="1" applyFont="1" applyBorder="1" applyAlignment="1">
      <alignment vertical="center"/>
    </xf>
    <xf numFmtId="0" fontId="12" fillId="10" borderId="4" xfId="0" applyFont="1" applyFill="1" applyBorder="1" applyAlignment="1">
      <alignment vertical="center" wrapText="1"/>
    </xf>
    <xf numFmtId="1" fontId="12" fillId="10" borderId="4" xfId="0" applyNumberFormat="1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left" vertical="center"/>
    </xf>
    <xf numFmtId="0" fontId="12" fillId="10" borderId="4" xfId="0" applyFont="1" applyFill="1" applyBorder="1" applyAlignment="1">
      <alignment vertical="center"/>
    </xf>
    <xf numFmtId="0" fontId="14" fillId="10" borderId="4" xfId="0" applyFont="1" applyFill="1" applyBorder="1" applyAlignment="1">
      <alignment horizontal="center" vertical="center"/>
    </xf>
    <xf numFmtId="0" fontId="1" fillId="11" borderId="12" xfId="4" applyFont="1" applyFill="1" applyBorder="1" applyAlignment="1" applyProtection="1">
      <alignment horizontal="left" vertical="center"/>
      <protection locked="0"/>
    </xf>
    <xf numFmtId="44" fontId="2" fillId="11" borderId="12" xfId="1" applyFont="1" applyFill="1" applyBorder="1" applyAlignment="1" applyProtection="1">
      <alignment horizontal="left" vertical="center"/>
      <protection locked="0"/>
    </xf>
    <xf numFmtId="0" fontId="15" fillId="10" borderId="0" xfId="4" applyFont="1" applyFill="1" applyBorder="1" applyAlignment="1">
      <alignment vertical="center"/>
    </xf>
    <xf numFmtId="0" fontId="16" fillId="10" borderId="0" xfId="4" applyFont="1" applyFill="1" applyBorder="1" applyAlignment="1">
      <alignment horizontal="left" vertical="center" wrapText="1"/>
    </xf>
    <xf numFmtId="1" fontId="12" fillId="10" borderId="0" xfId="0" applyNumberFormat="1" applyFont="1" applyFill="1" applyBorder="1" applyAlignment="1">
      <alignment horizontal="center" vertical="center"/>
    </xf>
    <xf numFmtId="0" fontId="16" fillId="10" borderId="0" xfId="4" applyFont="1" applyFill="1" applyBorder="1" applyAlignment="1">
      <alignment horizontal="center" vertical="center" wrapText="1"/>
    </xf>
    <xf numFmtId="44" fontId="16" fillId="10" borderId="0" xfId="2" applyFont="1" applyFill="1" applyBorder="1" applyAlignment="1">
      <alignment horizontal="left" vertical="center"/>
    </xf>
    <xf numFmtId="0" fontId="12" fillId="10" borderId="0" xfId="0" applyFont="1" applyFill="1" applyBorder="1" applyAlignment="1">
      <alignment horizontal="center" vertical="center"/>
    </xf>
    <xf numFmtId="0" fontId="16" fillId="10" borderId="0" xfId="4" applyFont="1" applyFill="1" applyBorder="1" applyAlignment="1">
      <alignment horizontal="left" vertical="center"/>
    </xf>
    <xf numFmtId="0" fontId="16" fillId="10" borderId="0" xfId="4" applyFont="1" applyFill="1" applyBorder="1" applyAlignment="1">
      <alignment horizontal="center" vertical="center"/>
    </xf>
    <xf numFmtId="44" fontId="17" fillId="10" borderId="0" xfId="2" applyFont="1" applyFill="1" applyBorder="1" applyAlignment="1">
      <alignment horizontal="left" vertical="center"/>
    </xf>
    <xf numFmtId="0" fontId="16" fillId="10" borderId="0" xfId="4" applyFont="1" applyFill="1" applyBorder="1" applyAlignment="1">
      <alignment vertical="center"/>
    </xf>
    <xf numFmtId="44" fontId="15" fillId="10" borderId="0" xfId="2" applyFont="1" applyFill="1" applyBorder="1" applyAlignment="1">
      <alignment horizontal="center" vertical="center"/>
    </xf>
    <xf numFmtId="44" fontId="16" fillId="10" borderId="0" xfId="2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vertical="center"/>
    </xf>
    <xf numFmtId="0" fontId="18" fillId="10" borderId="0" xfId="0" applyFont="1" applyFill="1" applyBorder="1" applyAlignment="1">
      <alignment horizontal="center" vertical="center"/>
    </xf>
    <xf numFmtId="0" fontId="1" fillId="11" borderId="12" xfId="4" applyFont="1" applyFill="1" applyBorder="1" applyAlignment="1" applyProtection="1">
      <alignment vertical="center"/>
      <protection locked="0"/>
    </xf>
    <xf numFmtId="0" fontId="15" fillId="10" borderId="0" xfId="0" applyFont="1" applyFill="1" applyBorder="1" applyAlignment="1">
      <alignment horizontal="center" vertical="center"/>
    </xf>
    <xf numFmtId="0" fontId="15" fillId="10" borderId="0" xfId="4" applyFont="1" applyFill="1" applyBorder="1" applyAlignment="1">
      <alignment horizontal="center" vertical="center"/>
    </xf>
    <xf numFmtId="0" fontId="15" fillId="10" borderId="0" xfId="4" applyFont="1" applyFill="1" applyBorder="1" applyAlignment="1">
      <alignment horizontal="left" vertical="center"/>
    </xf>
    <xf numFmtId="0" fontId="16" fillId="10" borderId="0" xfId="4" applyFont="1" applyFill="1" applyBorder="1" applyAlignment="1">
      <alignment horizontal="left" vertical="top"/>
    </xf>
    <xf numFmtId="44" fontId="1" fillId="11" borderId="12" xfId="2" applyFont="1" applyFill="1" applyBorder="1" applyAlignment="1" applyProtection="1">
      <alignment horizontal="left" vertical="center"/>
      <protection locked="0"/>
    </xf>
    <xf numFmtId="44" fontId="18" fillId="10" borderId="0" xfId="1" applyFont="1" applyFill="1" applyBorder="1" applyAlignment="1">
      <alignment vertical="center"/>
    </xf>
    <xf numFmtId="44" fontId="12" fillId="0" borderId="0" xfId="1" applyFont="1" applyBorder="1" applyAlignment="1">
      <alignment vertical="center"/>
    </xf>
    <xf numFmtId="164" fontId="0" fillId="0" borderId="1" xfId="0" applyNumberFormat="1" applyBorder="1"/>
    <xf numFmtId="164" fontId="0" fillId="7" borderId="1" xfId="0" applyNumberFormat="1" applyFill="1" applyBorder="1"/>
    <xf numFmtId="164" fontId="0" fillId="0" borderId="0" xfId="0" applyNumberFormat="1"/>
    <xf numFmtId="0" fontId="19" fillId="0" borderId="0" xfId="0" applyFont="1" applyFill="1" applyBorder="1" applyAlignment="1">
      <alignment vertical="center" wrapText="1"/>
    </xf>
    <xf numFmtId="1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44" fontId="13" fillId="0" borderId="0" xfId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/>
    </xf>
    <xf numFmtId="44" fontId="15" fillId="0" borderId="0" xfId="2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20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center" vertical="center"/>
    </xf>
    <xf numFmtId="0" fontId="22" fillId="0" borderId="0" xfId="3" applyFont="1" applyFill="1" applyBorder="1" applyAlignment="1" applyProtection="1">
      <alignment vertical="center"/>
      <protection locked="0"/>
    </xf>
    <xf numFmtId="44" fontId="3" fillId="0" borderId="0" xfId="2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10" borderId="5" xfId="0" applyFont="1" applyFill="1" applyBorder="1" applyAlignment="1">
      <alignment vertical="center"/>
    </xf>
    <xf numFmtId="0" fontId="12" fillId="10" borderId="6" xfId="0" applyFont="1" applyFill="1" applyBorder="1" applyAlignment="1">
      <alignment vertical="center"/>
    </xf>
    <xf numFmtId="0" fontId="3" fillId="0" borderId="0" xfId="4" applyFont="1" applyFill="1" applyAlignment="1">
      <alignment vertical="center"/>
    </xf>
    <xf numFmtId="0" fontId="3" fillId="0" borderId="0" xfId="4" applyFont="1" applyFill="1" applyAlignment="1">
      <alignment horizontal="center" vertical="center"/>
    </xf>
    <xf numFmtId="44" fontId="3" fillId="0" borderId="0" xfId="2" applyFont="1" applyFill="1" applyAlignment="1">
      <alignment horizontal="center" vertical="center"/>
    </xf>
    <xf numFmtId="44" fontId="12" fillId="0" borderId="0" xfId="1" applyFont="1" applyAlignment="1">
      <alignment vertical="center"/>
    </xf>
    <xf numFmtId="0" fontId="12" fillId="0" borderId="0" xfId="0" applyFont="1" applyAlignment="1">
      <alignment vertical="center" wrapText="1"/>
    </xf>
    <xf numFmtId="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1" fillId="11" borderId="12" xfId="4" applyNumberFormat="1" applyFont="1" applyFill="1" applyBorder="1" applyAlignment="1" applyProtection="1">
      <alignment horizontal="left" vertical="center"/>
      <protection locked="0"/>
    </xf>
    <xf numFmtId="0" fontId="0" fillId="12" borderId="1" xfId="0" applyFill="1" applyBorder="1" applyProtection="1">
      <protection locked="0"/>
    </xf>
    <xf numFmtId="0" fontId="0" fillId="13" borderId="1" xfId="0" applyFill="1" applyBorder="1" applyAlignment="1" applyProtection="1">
      <alignment horizontal="right"/>
      <protection locked="0"/>
    </xf>
    <xf numFmtId="0" fontId="0" fillId="13" borderId="1" xfId="0" applyFill="1" applyBorder="1" applyProtection="1">
      <protection locked="0"/>
    </xf>
    <xf numFmtId="0" fontId="5" fillId="0" borderId="7" xfId="0" applyFont="1" applyBorder="1"/>
    <xf numFmtId="0" fontId="0" fillId="0" borderId="7" xfId="0" applyBorder="1"/>
    <xf numFmtId="164" fontId="5" fillId="0" borderId="7" xfId="0" applyNumberFormat="1" applyFont="1" applyBorder="1"/>
    <xf numFmtId="164" fontId="0" fillId="0" borderId="0" xfId="0" applyNumberFormat="1" applyProtection="1">
      <protection locked="0"/>
    </xf>
    <xf numFmtId="164" fontId="0" fillId="0" borderId="0" xfId="0" applyNumberFormat="1" applyProtection="1"/>
    <xf numFmtId="0" fontId="0" fillId="7" borderId="1" xfId="0" applyFill="1" applyBorder="1" applyProtection="1"/>
    <xf numFmtId="0" fontId="19" fillId="0" borderId="0" xfId="0" applyFont="1" applyBorder="1" applyAlignment="1">
      <alignment vertical="center"/>
    </xf>
    <xf numFmtId="164" fontId="6" fillId="7" borderId="1" xfId="0" applyNumberFormat="1" applyFont="1" applyFill="1" applyBorder="1"/>
    <xf numFmtId="0" fontId="0" fillId="0" borderId="0" xfId="0"/>
    <xf numFmtId="0" fontId="0" fillId="45" borderId="1" xfId="0" applyFill="1" applyBorder="1"/>
    <xf numFmtId="0" fontId="0" fillId="0" borderId="0" xfId="0"/>
    <xf numFmtId="164" fontId="6" fillId="0" borderId="1" xfId="0" applyNumberFormat="1" applyFont="1" applyFill="1" applyBorder="1" applyAlignment="1">
      <alignment horizontal="right"/>
    </xf>
    <xf numFmtId="164" fontId="0" fillId="46" borderId="1" xfId="0" applyNumberFormat="1" applyFill="1" applyBorder="1"/>
    <xf numFmtId="44" fontId="13" fillId="0" borderId="0" xfId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12" fillId="0" borderId="0" xfId="0" applyFont="1" applyBorder="1" applyAlignment="1" applyProtection="1">
      <alignment vertical="center"/>
      <protection locked="0"/>
    </xf>
    <xf numFmtId="44" fontId="12" fillId="0" borderId="0" xfId="1" applyFont="1" applyFill="1" applyBorder="1" applyAlignment="1" applyProtection="1">
      <alignment vertical="center"/>
      <protection locked="0"/>
    </xf>
    <xf numFmtId="44" fontId="12" fillId="0" borderId="0" xfId="1" applyFont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1" fontId="6" fillId="0" borderId="1" xfId="0" applyNumberFormat="1" applyFont="1" applyFill="1" applyBorder="1" applyAlignment="1">
      <alignment horizontal="left"/>
    </xf>
    <xf numFmtId="0" fontId="0" fillId="0" borderId="0" xfId="0"/>
    <xf numFmtId="0" fontId="0" fillId="0" borderId="0" xfId="0"/>
    <xf numFmtId="0" fontId="43" fillId="0" borderId="0" xfId="0" applyFont="1" applyAlignment="1">
      <alignment horizontal="right"/>
    </xf>
    <xf numFmtId="0" fontId="43" fillId="0" borderId="0" xfId="0" applyFont="1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45" borderId="8" xfId="0" applyFill="1" applyBorder="1"/>
    <xf numFmtId="0" fontId="0" fillId="0" borderId="0" xfId="0" applyFill="1"/>
    <xf numFmtId="1" fontId="6" fillId="0" borderId="1" xfId="0" quotePrefix="1" applyNumberFormat="1" applyFont="1" applyFill="1" applyBorder="1" applyAlignment="1">
      <alignment horizontal="left"/>
    </xf>
    <xf numFmtId="164" fontId="6" fillId="0" borderId="1" xfId="0" applyNumberFormat="1" applyFont="1" applyBorder="1"/>
    <xf numFmtId="164" fontId="6" fillId="0" borderId="1" xfId="0" applyNumberFormat="1" applyFont="1" applyFill="1" applyBorder="1"/>
    <xf numFmtId="0" fontId="0" fillId="12" borderId="1" xfId="0" applyFill="1" applyBorder="1"/>
    <xf numFmtId="1" fontId="6" fillId="0" borderId="1" xfId="0" applyNumberFormat="1" applyFont="1" applyBorder="1" applyAlignment="1">
      <alignment horizontal="left"/>
    </xf>
    <xf numFmtId="164" fontId="6" fillId="0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44" fillId="47" borderId="1" xfId="0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vertical="center"/>
    </xf>
    <xf numFmtId="0" fontId="6" fillId="0" borderId="1" xfId="0" quotePrefix="1" applyFont="1" applyFill="1" applyBorder="1"/>
    <xf numFmtId="1" fontId="44" fillId="0" borderId="1" xfId="0" applyNumberFormat="1" applyFont="1" applyFill="1" applyBorder="1" applyAlignment="1">
      <alignment horizontal="left"/>
    </xf>
    <xf numFmtId="0" fontId="1" fillId="11" borderId="10" xfId="4" applyFont="1" applyFill="1" applyBorder="1" applyAlignment="1" applyProtection="1">
      <alignment horizontal="left" vertical="center"/>
      <protection locked="0"/>
    </xf>
    <xf numFmtId="0" fontId="1" fillId="11" borderId="13" xfId="4" applyFont="1" applyFill="1" applyBorder="1" applyAlignment="1" applyProtection="1">
      <alignment horizontal="left" vertical="center"/>
      <protection locked="0"/>
    </xf>
    <xf numFmtId="0" fontId="1" fillId="11" borderId="11" xfId="4" applyFont="1" applyFill="1" applyBorder="1" applyAlignment="1" applyProtection="1">
      <alignment horizontal="left" vertical="center"/>
      <protection locked="0"/>
    </xf>
    <xf numFmtId="0" fontId="1" fillId="11" borderId="10" xfId="0" applyFont="1" applyFill="1" applyBorder="1" applyAlignment="1" applyProtection="1">
      <alignment horizontal="left" vertical="center"/>
      <protection locked="0"/>
    </xf>
    <xf numFmtId="0" fontId="1" fillId="11" borderId="11" xfId="0" applyFont="1" applyFill="1" applyBorder="1" applyAlignment="1" applyProtection="1">
      <alignment horizontal="left" vertical="center"/>
      <protection locked="0"/>
    </xf>
    <xf numFmtId="0" fontId="1" fillId="11" borderId="14" xfId="4" applyFont="1" applyFill="1" applyBorder="1" applyAlignment="1" applyProtection="1">
      <alignment horizontal="left" vertical="top" indent="1"/>
      <protection locked="0"/>
    </xf>
    <xf numFmtId="0" fontId="1" fillId="11" borderId="15" xfId="4" applyFont="1" applyFill="1" applyBorder="1" applyAlignment="1" applyProtection="1">
      <alignment horizontal="left" vertical="top" indent="1"/>
      <protection locked="0"/>
    </xf>
    <xf numFmtId="0" fontId="1" fillId="11" borderId="16" xfId="4" applyFont="1" applyFill="1" applyBorder="1" applyAlignment="1" applyProtection="1">
      <alignment horizontal="left" vertical="top" indent="1"/>
      <protection locked="0"/>
    </xf>
    <xf numFmtId="0" fontId="1" fillId="11" borderId="17" xfId="4" applyFont="1" applyFill="1" applyBorder="1" applyAlignment="1" applyProtection="1">
      <alignment horizontal="left" vertical="top" indent="1"/>
      <protection locked="0"/>
    </xf>
    <xf numFmtId="0" fontId="1" fillId="11" borderId="0" xfId="4" applyFont="1" applyFill="1" applyBorder="1" applyAlignment="1" applyProtection="1">
      <alignment horizontal="left" vertical="top" indent="1"/>
      <protection locked="0"/>
    </xf>
    <xf numFmtId="0" fontId="1" fillId="11" borderId="18" xfId="4" applyFont="1" applyFill="1" applyBorder="1" applyAlignment="1" applyProtection="1">
      <alignment horizontal="left" vertical="top" indent="1"/>
      <protection locked="0"/>
    </xf>
    <xf numFmtId="0" fontId="1" fillId="11" borderId="19" xfId="4" applyFont="1" applyFill="1" applyBorder="1" applyAlignment="1" applyProtection="1">
      <alignment horizontal="left" vertical="top" indent="1"/>
      <protection locked="0"/>
    </xf>
    <xf numFmtId="0" fontId="1" fillId="11" borderId="20" xfId="4" applyFont="1" applyFill="1" applyBorder="1" applyAlignment="1" applyProtection="1">
      <alignment horizontal="left" vertical="top" indent="1"/>
      <protection locked="0"/>
    </xf>
    <xf numFmtId="0" fontId="1" fillId="11" borderId="21" xfId="4" applyFont="1" applyFill="1" applyBorder="1" applyAlignment="1" applyProtection="1">
      <alignment horizontal="left" vertical="top" indent="1"/>
      <protection locked="0"/>
    </xf>
    <xf numFmtId="165" fontId="15" fillId="11" borderId="10" xfId="2" applyNumberFormat="1" applyFont="1" applyFill="1" applyBorder="1" applyAlignment="1" applyProtection="1">
      <alignment horizontal="center" vertical="center"/>
      <protection locked="0"/>
    </xf>
    <xf numFmtId="165" fontId="15" fillId="11" borderId="11" xfId="2" applyNumberFormat="1" applyFont="1" applyFill="1" applyBorder="1" applyAlignment="1" applyProtection="1">
      <alignment horizontal="center" vertical="center"/>
      <protection locked="0"/>
    </xf>
  </cellXfs>
  <cellStyles count="1058">
    <cellStyle name="20% - Accent1" xfId="23" builtinId="30" customBuiltin="1"/>
    <cellStyle name="20% - Accent1 2" xfId="86"/>
    <cellStyle name="20% - Accent1 2 2" xfId="87"/>
    <cellStyle name="20% - Accent1 2 2 2" xfId="360"/>
    <cellStyle name="20% - Accent1 2 2 2 2" xfId="569"/>
    <cellStyle name="20% - Accent1 2 2 2 2 2" xfId="961"/>
    <cellStyle name="20% - Accent1 2 2 2 3" xfId="767"/>
    <cellStyle name="20% - Accent1 2 2 3" xfId="486"/>
    <cellStyle name="20% - Accent1 2 2 3 2" xfId="878"/>
    <cellStyle name="20% - Accent1 2 2 4" xfId="683"/>
    <cellStyle name="20% - Accent1 2 3" xfId="88"/>
    <cellStyle name="20% - Accent1 2 3 2" xfId="361"/>
    <cellStyle name="20% - Accent1 2 3 2 2" xfId="570"/>
    <cellStyle name="20% - Accent1 2 3 2 2 2" xfId="962"/>
    <cellStyle name="20% - Accent1 2 3 2 3" xfId="768"/>
    <cellStyle name="20% - Accent1 2 3 3" xfId="487"/>
    <cellStyle name="20% - Accent1 2 3 3 2" xfId="879"/>
    <cellStyle name="20% - Accent1 2 3 4" xfId="684"/>
    <cellStyle name="20% - Accent1 2 4" xfId="359"/>
    <cellStyle name="20% - Accent1 2 4 2" xfId="568"/>
    <cellStyle name="20% - Accent1 2 4 2 2" xfId="960"/>
    <cellStyle name="20% - Accent1 2 4 3" xfId="766"/>
    <cellStyle name="20% - Accent1 2 5" xfId="485"/>
    <cellStyle name="20% - Accent1 2 5 2" xfId="877"/>
    <cellStyle name="20% - Accent1 2 6" xfId="682"/>
    <cellStyle name="20% - Accent1 3" xfId="89"/>
    <cellStyle name="20% - Accent1 3 2" xfId="362"/>
    <cellStyle name="20% - Accent1 3 2 2" xfId="571"/>
    <cellStyle name="20% - Accent1 3 2 2 2" xfId="963"/>
    <cellStyle name="20% - Accent1 3 2 3" xfId="769"/>
    <cellStyle name="20% - Accent1 3 3" xfId="488"/>
    <cellStyle name="20% - Accent1 3 3 2" xfId="880"/>
    <cellStyle name="20% - Accent1 3 4" xfId="685"/>
    <cellStyle name="20% - Accent1 4" xfId="90"/>
    <cellStyle name="20% - Accent1 4 2" xfId="363"/>
    <cellStyle name="20% - Accent1 4 2 2" xfId="572"/>
    <cellStyle name="20% - Accent1 4 2 2 2" xfId="964"/>
    <cellStyle name="20% - Accent1 4 2 3" xfId="770"/>
    <cellStyle name="20% - Accent1 4 3" xfId="489"/>
    <cellStyle name="20% - Accent1 4 3 2" xfId="881"/>
    <cellStyle name="20% - Accent1 4 4" xfId="686"/>
    <cellStyle name="20% - Accent1 5" xfId="91"/>
    <cellStyle name="20% - Accent1 5 2" xfId="364"/>
    <cellStyle name="20% - Accent1 5 2 2" xfId="573"/>
    <cellStyle name="20% - Accent1 5 2 2 2" xfId="965"/>
    <cellStyle name="20% - Accent1 5 2 3" xfId="771"/>
    <cellStyle name="20% - Accent1 5 3" xfId="490"/>
    <cellStyle name="20% - Accent1 5 3 2" xfId="882"/>
    <cellStyle name="20% - Accent1 5 4" xfId="687"/>
    <cellStyle name="20% - Accent1 6" xfId="458"/>
    <cellStyle name="20% - Accent1 6 2" xfId="851"/>
    <cellStyle name="20% - Accent1 7" xfId="472"/>
    <cellStyle name="20% - Accent1 7 2" xfId="864"/>
    <cellStyle name="20% - Accent1 8" xfId="655"/>
    <cellStyle name="20% - Accent1 8 2" xfId="1046"/>
    <cellStyle name="20% - Accent1 9" xfId="669"/>
    <cellStyle name="20% - Accent2" xfId="27" builtinId="34" customBuiltin="1"/>
    <cellStyle name="20% - Accent2 2" xfId="92"/>
    <cellStyle name="20% - Accent2 2 2" xfId="93"/>
    <cellStyle name="20% - Accent2 2 2 2" xfId="366"/>
    <cellStyle name="20% - Accent2 2 2 2 2" xfId="575"/>
    <cellStyle name="20% - Accent2 2 2 2 2 2" xfId="967"/>
    <cellStyle name="20% - Accent2 2 2 2 3" xfId="773"/>
    <cellStyle name="20% - Accent2 2 2 3" xfId="492"/>
    <cellStyle name="20% - Accent2 2 2 3 2" xfId="884"/>
    <cellStyle name="20% - Accent2 2 2 4" xfId="689"/>
    <cellStyle name="20% - Accent2 2 3" xfId="94"/>
    <cellStyle name="20% - Accent2 2 3 2" xfId="367"/>
    <cellStyle name="20% - Accent2 2 3 2 2" xfId="576"/>
    <cellStyle name="20% - Accent2 2 3 2 2 2" xfId="968"/>
    <cellStyle name="20% - Accent2 2 3 2 3" xfId="774"/>
    <cellStyle name="20% - Accent2 2 3 3" xfId="493"/>
    <cellStyle name="20% - Accent2 2 3 3 2" xfId="885"/>
    <cellStyle name="20% - Accent2 2 3 4" xfId="690"/>
    <cellStyle name="20% - Accent2 2 4" xfId="365"/>
    <cellStyle name="20% - Accent2 2 4 2" xfId="574"/>
    <cellStyle name="20% - Accent2 2 4 2 2" xfId="966"/>
    <cellStyle name="20% - Accent2 2 4 3" xfId="772"/>
    <cellStyle name="20% - Accent2 2 5" xfId="491"/>
    <cellStyle name="20% - Accent2 2 5 2" xfId="883"/>
    <cellStyle name="20% - Accent2 2 6" xfId="688"/>
    <cellStyle name="20% - Accent2 3" xfId="95"/>
    <cellStyle name="20% - Accent2 3 2" xfId="368"/>
    <cellStyle name="20% - Accent2 3 2 2" xfId="577"/>
    <cellStyle name="20% - Accent2 3 2 2 2" xfId="969"/>
    <cellStyle name="20% - Accent2 3 2 3" xfId="775"/>
    <cellStyle name="20% - Accent2 3 3" xfId="494"/>
    <cellStyle name="20% - Accent2 3 3 2" xfId="886"/>
    <cellStyle name="20% - Accent2 3 4" xfId="691"/>
    <cellStyle name="20% - Accent2 4" xfId="96"/>
    <cellStyle name="20% - Accent2 4 2" xfId="369"/>
    <cellStyle name="20% - Accent2 4 2 2" xfId="578"/>
    <cellStyle name="20% - Accent2 4 2 2 2" xfId="970"/>
    <cellStyle name="20% - Accent2 4 2 3" xfId="776"/>
    <cellStyle name="20% - Accent2 4 3" xfId="495"/>
    <cellStyle name="20% - Accent2 4 3 2" xfId="887"/>
    <cellStyle name="20% - Accent2 4 4" xfId="692"/>
    <cellStyle name="20% - Accent2 5" xfId="97"/>
    <cellStyle name="20% - Accent2 5 2" xfId="370"/>
    <cellStyle name="20% - Accent2 5 2 2" xfId="579"/>
    <cellStyle name="20% - Accent2 5 2 2 2" xfId="971"/>
    <cellStyle name="20% - Accent2 5 2 3" xfId="777"/>
    <cellStyle name="20% - Accent2 5 3" xfId="496"/>
    <cellStyle name="20% - Accent2 5 3 2" xfId="888"/>
    <cellStyle name="20% - Accent2 5 4" xfId="693"/>
    <cellStyle name="20% - Accent2 6" xfId="460"/>
    <cellStyle name="20% - Accent2 6 2" xfId="853"/>
    <cellStyle name="20% - Accent2 7" xfId="474"/>
    <cellStyle name="20% - Accent2 7 2" xfId="866"/>
    <cellStyle name="20% - Accent2 8" xfId="657"/>
    <cellStyle name="20% - Accent2 8 2" xfId="1048"/>
    <cellStyle name="20% - Accent2 9" xfId="671"/>
    <cellStyle name="20% - Accent3" xfId="31" builtinId="38" customBuiltin="1"/>
    <cellStyle name="20% - Accent3 2" xfId="98"/>
    <cellStyle name="20% - Accent3 2 2" xfId="99"/>
    <cellStyle name="20% - Accent3 2 2 2" xfId="372"/>
    <cellStyle name="20% - Accent3 2 2 2 2" xfId="581"/>
    <cellStyle name="20% - Accent3 2 2 2 2 2" xfId="973"/>
    <cellStyle name="20% - Accent3 2 2 2 3" xfId="779"/>
    <cellStyle name="20% - Accent3 2 2 3" xfId="498"/>
    <cellStyle name="20% - Accent3 2 2 3 2" xfId="890"/>
    <cellStyle name="20% - Accent3 2 2 4" xfId="695"/>
    <cellStyle name="20% - Accent3 2 3" xfId="100"/>
    <cellStyle name="20% - Accent3 2 3 2" xfId="373"/>
    <cellStyle name="20% - Accent3 2 3 2 2" xfId="582"/>
    <cellStyle name="20% - Accent3 2 3 2 2 2" xfId="974"/>
    <cellStyle name="20% - Accent3 2 3 2 3" xfId="780"/>
    <cellStyle name="20% - Accent3 2 3 3" xfId="499"/>
    <cellStyle name="20% - Accent3 2 3 3 2" xfId="891"/>
    <cellStyle name="20% - Accent3 2 3 4" xfId="696"/>
    <cellStyle name="20% - Accent3 2 4" xfId="371"/>
    <cellStyle name="20% - Accent3 2 4 2" xfId="580"/>
    <cellStyle name="20% - Accent3 2 4 2 2" xfId="972"/>
    <cellStyle name="20% - Accent3 2 4 3" xfId="778"/>
    <cellStyle name="20% - Accent3 2 5" xfId="497"/>
    <cellStyle name="20% - Accent3 2 5 2" xfId="889"/>
    <cellStyle name="20% - Accent3 2 6" xfId="694"/>
    <cellStyle name="20% - Accent3 3" xfId="101"/>
    <cellStyle name="20% - Accent3 3 2" xfId="374"/>
    <cellStyle name="20% - Accent3 3 2 2" xfId="583"/>
    <cellStyle name="20% - Accent3 3 2 2 2" xfId="975"/>
    <cellStyle name="20% - Accent3 3 2 3" xfId="781"/>
    <cellStyle name="20% - Accent3 3 3" xfId="500"/>
    <cellStyle name="20% - Accent3 3 3 2" xfId="892"/>
    <cellStyle name="20% - Accent3 3 4" xfId="697"/>
    <cellStyle name="20% - Accent3 4" xfId="102"/>
    <cellStyle name="20% - Accent3 4 2" xfId="375"/>
    <cellStyle name="20% - Accent3 4 2 2" xfId="584"/>
    <cellStyle name="20% - Accent3 4 2 2 2" xfId="976"/>
    <cellStyle name="20% - Accent3 4 2 3" xfId="782"/>
    <cellStyle name="20% - Accent3 4 3" xfId="501"/>
    <cellStyle name="20% - Accent3 4 3 2" xfId="893"/>
    <cellStyle name="20% - Accent3 4 4" xfId="698"/>
    <cellStyle name="20% - Accent3 5" xfId="103"/>
    <cellStyle name="20% - Accent3 5 2" xfId="376"/>
    <cellStyle name="20% - Accent3 5 2 2" xfId="585"/>
    <cellStyle name="20% - Accent3 5 2 2 2" xfId="977"/>
    <cellStyle name="20% - Accent3 5 2 3" xfId="783"/>
    <cellStyle name="20% - Accent3 5 3" xfId="502"/>
    <cellStyle name="20% - Accent3 5 3 2" xfId="894"/>
    <cellStyle name="20% - Accent3 5 4" xfId="699"/>
    <cellStyle name="20% - Accent3 6" xfId="462"/>
    <cellStyle name="20% - Accent3 6 2" xfId="855"/>
    <cellStyle name="20% - Accent3 7" xfId="476"/>
    <cellStyle name="20% - Accent3 7 2" xfId="868"/>
    <cellStyle name="20% - Accent3 8" xfId="659"/>
    <cellStyle name="20% - Accent3 8 2" xfId="1050"/>
    <cellStyle name="20% - Accent3 9" xfId="673"/>
    <cellStyle name="20% - Accent4" xfId="35" builtinId="42" customBuiltin="1"/>
    <cellStyle name="20% - Accent4 2" xfId="104"/>
    <cellStyle name="20% - Accent4 2 2" xfId="105"/>
    <cellStyle name="20% - Accent4 2 2 2" xfId="378"/>
    <cellStyle name="20% - Accent4 2 2 2 2" xfId="587"/>
    <cellStyle name="20% - Accent4 2 2 2 2 2" xfId="979"/>
    <cellStyle name="20% - Accent4 2 2 2 3" xfId="785"/>
    <cellStyle name="20% - Accent4 2 2 3" xfId="504"/>
    <cellStyle name="20% - Accent4 2 2 3 2" xfId="896"/>
    <cellStyle name="20% - Accent4 2 2 4" xfId="701"/>
    <cellStyle name="20% - Accent4 2 3" xfId="106"/>
    <cellStyle name="20% - Accent4 2 3 2" xfId="379"/>
    <cellStyle name="20% - Accent4 2 3 2 2" xfId="588"/>
    <cellStyle name="20% - Accent4 2 3 2 2 2" xfId="980"/>
    <cellStyle name="20% - Accent4 2 3 2 3" xfId="786"/>
    <cellStyle name="20% - Accent4 2 3 3" xfId="505"/>
    <cellStyle name="20% - Accent4 2 3 3 2" xfId="897"/>
    <cellStyle name="20% - Accent4 2 3 4" xfId="702"/>
    <cellStyle name="20% - Accent4 2 4" xfId="377"/>
    <cellStyle name="20% - Accent4 2 4 2" xfId="586"/>
    <cellStyle name="20% - Accent4 2 4 2 2" xfId="978"/>
    <cellStyle name="20% - Accent4 2 4 3" xfId="784"/>
    <cellStyle name="20% - Accent4 2 5" xfId="503"/>
    <cellStyle name="20% - Accent4 2 5 2" xfId="895"/>
    <cellStyle name="20% - Accent4 2 6" xfId="700"/>
    <cellStyle name="20% - Accent4 3" xfId="107"/>
    <cellStyle name="20% - Accent4 3 2" xfId="380"/>
    <cellStyle name="20% - Accent4 3 2 2" xfId="589"/>
    <cellStyle name="20% - Accent4 3 2 2 2" xfId="981"/>
    <cellStyle name="20% - Accent4 3 2 3" xfId="787"/>
    <cellStyle name="20% - Accent4 3 3" xfId="506"/>
    <cellStyle name="20% - Accent4 3 3 2" xfId="898"/>
    <cellStyle name="20% - Accent4 3 4" xfId="703"/>
    <cellStyle name="20% - Accent4 4" xfId="108"/>
    <cellStyle name="20% - Accent4 4 2" xfId="381"/>
    <cellStyle name="20% - Accent4 4 2 2" xfId="590"/>
    <cellStyle name="20% - Accent4 4 2 2 2" xfId="982"/>
    <cellStyle name="20% - Accent4 4 2 3" xfId="788"/>
    <cellStyle name="20% - Accent4 4 3" xfId="507"/>
    <cellStyle name="20% - Accent4 4 3 2" xfId="899"/>
    <cellStyle name="20% - Accent4 4 4" xfId="704"/>
    <cellStyle name="20% - Accent4 5" xfId="109"/>
    <cellStyle name="20% - Accent4 5 2" xfId="382"/>
    <cellStyle name="20% - Accent4 5 2 2" xfId="591"/>
    <cellStyle name="20% - Accent4 5 2 2 2" xfId="983"/>
    <cellStyle name="20% - Accent4 5 2 3" xfId="789"/>
    <cellStyle name="20% - Accent4 5 3" xfId="508"/>
    <cellStyle name="20% - Accent4 5 3 2" xfId="900"/>
    <cellStyle name="20% - Accent4 5 4" xfId="705"/>
    <cellStyle name="20% - Accent4 6" xfId="464"/>
    <cellStyle name="20% - Accent4 6 2" xfId="857"/>
    <cellStyle name="20% - Accent4 7" xfId="478"/>
    <cellStyle name="20% - Accent4 7 2" xfId="870"/>
    <cellStyle name="20% - Accent4 8" xfId="661"/>
    <cellStyle name="20% - Accent4 8 2" xfId="1052"/>
    <cellStyle name="20% - Accent4 9" xfId="675"/>
    <cellStyle name="20% - Accent5" xfId="39" builtinId="46" customBuiltin="1"/>
    <cellStyle name="20% - Accent5 2" xfId="110"/>
    <cellStyle name="20% - Accent5 2 2" xfId="111"/>
    <cellStyle name="20% - Accent5 2 2 2" xfId="384"/>
    <cellStyle name="20% - Accent5 2 2 2 2" xfId="593"/>
    <cellStyle name="20% - Accent5 2 2 2 2 2" xfId="985"/>
    <cellStyle name="20% - Accent5 2 2 2 3" xfId="791"/>
    <cellStyle name="20% - Accent5 2 2 3" xfId="510"/>
    <cellStyle name="20% - Accent5 2 2 3 2" xfId="902"/>
    <cellStyle name="20% - Accent5 2 2 4" xfId="707"/>
    <cellStyle name="20% - Accent5 2 3" xfId="112"/>
    <cellStyle name="20% - Accent5 2 3 2" xfId="385"/>
    <cellStyle name="20% - Accent5 2 3 2 2" xfId="594"/>
    <cellStyle name="20% - Accent5 2 3 2 2 2" xfId="986"/>
    <cellStyle name="20% - Accent5 2 3 2 3" xfId="792"/>
    <cellStyle name="20% - Accent5 2 3 3" xfId="511"/>
    <cellStyle name="20% - Accent5 2 3 3 2" xfId="903"/>
    <cellStyle name="20% - Accent5 2 3 4" xfId="708"/>
    <cellStyle name="20% - Accent5 2 4" xfId="383"/>
    <cellStyle name="20% - Accent5 2 4 2" xfId="592"/>
    <cellStyle name="20% - Accent5 2 4 2 2" xfId="984"/>
    <cellStyle name="20% - Accent5 2 4 3" xfId="790"/>
    <cellStyle name="20% - Accent5 2 5" xfId="509"/>
    <cellStyle name="20% - Accent5 2 5 2" xfId="901"/>
    <cellStyle name="20% - Accent5 2 6" xfId="706"/>
    <cellStyle name="20% - Accent5 3" xfId="113"/>
    <cellStyle name="20% - Accent5 3 2" xfId="386"/>
    <cellStyle name="20% - Accent5 3 2 2" xfId="595"/>
    <cellStyle name="20% - Accent5 3 2 2 2" xfId="987"/>
    <cellStyle name="20% - Accent5 3 2 3" xfId="793"/>
    <cellStyle name="20% - Accent5 3 3" xfId="512"/>
    <cellStyle name="20% - Accent5 3 3 2" xfId="904"/>
    <cellStyle name="20% - Accent5 3 4" xfId="709"/>
    <cellStyle name="20% - Accent5 4" xfId="114"/>
    <cellStyle name="20% - Accent5 4 2" xfId="387"/>
    <cellStyle name="20% - Accent5 4 2 2" xfId="596"/>
    <cellStyle name="20% - Accent5 4 2 2 2" xfId="988"/>
    <cellStyle name="20% - Accent5 4 2 3" xfId="794"/>
    <cellStyle name="20% - Accent5 4 3" xfId="513"/>
    <cellStyle name="20% - Accent5 4 3 2" xfId="905"/>
    <cellStyle name="20% - Accent5 4 4" xfId="710"/>
    <cellStyle name="20% - Accent5 5" xfId="115"/>
    <cellStyle name="20% - Accent5 5 2" xfId="388"/>
    <cellStyle name="20% - Accent5 5 2 2" xfId="597"/>
    <cellStyle name="20% - Accent5 5 2 2 2" xfId="989"/>
    <cellStyle name="20% - Accent5 5 2 3" xfId="795"/>
    <cellStyle name="20% - Accent5 5 3" xfId="514"/>
    <cellStyle name="20% - Accent5 5 3 2" xfId="906"/>
    <cellStyle name="20% - Accent5 5 4" xfId="711"/>
    <cellStyle name="20% - Accent5 6" xfId="466"/>
    <cellStyle name="20% - Accent5 6 2" xfId="859"/>
    <cellStyle name="20% - Accent5 7" xfId="480"/>
    <cellStyle name="20% - Accent5 7 2" xfId="872"/>
    <cellStyle name="20% - Accent5 8" xfId="663"/>
    <cellStyle name="20% - Accent5 8 2" xfId="1054"/>
    <cellStyle name="20% - Accent5 9" xfId="677"/>
    <cellStyle name="20% - Accent6" xfId="43" builtinId="50" customBuiltin="1"/>
    <cellStyle name="20% - Accent6 2" xfId="116"/>
    <cellStyle name="20% - Accent6 2 2" xfId="117"/>
    <cellStyle name="20% - Accent6 2 2 2" xfId="390"/>
    <cellStyle name="20% - Accent6 2 2 2 2" xfId="599"/>
    <cellStyle name="20% - Accent6 2 2 2 2 2" xfId="991"/>
    <cellStyle name="20% - Accent6 2 2 2 3" xfId="797"/>
    <cellStyle name="20% - Accent6 2 2 3" xfId="516"/>
    <cellStyle name="20% - Accent6 2 2 3 2" xfId="908"/>
    <cellStyle name="20% - Accent6 2 2 4" xfId="713"/>
    <cellStyle name="20% - Accent6 2 3" xfId="118"/>
    <cellStyle name="20% - Accent6 2 3 2" xfId="391"/>
    <cellStyle name="20% - Accent6 2 3 2 2" xfId="600"/>
    <cellStyle name="20% - Accent6 2 3 2 2 2" xfId="992"/>
    <cellStyle name="20% - Accent6 2 3 2 3" xfId="798"/>
    <cellStyle name="20% - Accent6 2 3 3" xfId="517"/>
    <cellStyle name="20% - Accent6 2 3 3 2" xfId="909"/>
    <cellStyle name="20% - Accent6 2 3 4" xfId="714"/>
    <cellStyle name="20% - Accent6 2 4" xfId="389"/>
    <cellStyle name="20% - Accent6 2 4 2" xfId="598"/>
    <cellStyle name="20% - Accent6 2 4 2 2" xfId="990"/>
    <cellStyle name="20% - Accent6 2 4 3" xfId="796"/>
    <cellStyle name="20% - Accent6 2 5" xfId="515"/>
    <cellStyle name="20% - Accent6 2 5 2" xfId="907"/>
    <cellStyle name="20% - Accent6 2 6" xfId="712"/>
    <cellStyle name="20% - Accent6 3" xfId="119"/>
    <cellStyle name="20% - Accent6 3 2" xfId="392"/>
    <cellStyle name="20% - Accent6 3 2 2" xfId="601"/>
    <cellStyle name="20% - Accent6 3 2 2 2" xfId="993"/>
    <cellStyle name="20% - Accent6 3 2 3" xfId="799"/>
    <cellStyle name="20% - Accent6 3 3" xfId="518"/>
    <cellStyle name="20% - Accent6 3 3 2" xfId="910"/>
    <cellStyle name="20% - Accent6 3 4" xfId="715"/>
    <cellStyle name="20% - Accent6 4" xfId="120"/>
    <cellStyle name="20% - Accent6 4 2" xfId="393"/>
    <cellStyle name="20% - Accent6 4 2 2" xfId="602"/>
    <cellStyle name="20% - Accent6 4 2 2 2" xfId="994"/>
    <cellStyle name="20% - Accent6 4 2 3" xfId="800"/>
    <cellStyle name="20% - Accent6 4 3" xfId="519"/>
    <cellStyle name="20% - Accent6 4 3 2" xfId="911"/>
    <cellStyle name="20% - Accent6 4 4" xfId="716"/>
    <cellStyle name="20% - Accent6 5" xfId="121"/>
    <cellStyle name="20% - Accent6 5 2" xfId="394"/>
    <cellStyle name="20% - Accent6 5 2 2" xfId="603"/>
    <cellStyle name="20% - Accent6 5 2 2 2" xfId="995"/>
    <cellStyle name="20% - Accent6 5 2 3" xfId="801"/>
    <cellStyle name="20% - Accent6 5 3" xfId="520"/>
    <cellStyle name="20% - Accent6 5 3 2" xfId="912"/>
    <cellStyle name="20% - Accent6 5 4" xfId="717"/>
    <cellStyle name="20% - Accent6 6" xfId="468"/>
    <cellStyle name="20% - Accent6 6 2" xfId="861"/>
    <cellStyle name="20% - Accent6 7" xfId="482"/>
    <cellStyle name="20% - Accent6 7 2" xfId="874"/>
    <cellStyle name="20% - Accent6 8" xfId="665"/>
    <cellStyle name="20% - Accent6 8 2" xfId="1056"/>
    <cellStyle name="20% - Accent6 9" xfId="679"/>
    <cellStyle name="40% - Accent1" xfId="24" builtinId="31" customBuiltin="1"/>
    <cellStyle name="40% - Accent1 2" xfId="122"/>
    <cellStyle name="40% - Accent1 2 2" xfId="123"/>
    <cellStyle name="40% - Accent1 2 2 2" xfId="396"/>
    <cellStyle name="40% - Accent1 2 2 2 2" xfId="605"/>
    <cellStyle name="40% - Accent1 2 2 2 2 2" xfId="997"/>
    <cellStyle name="40% - Accent1 2 2 2 3" xfId="803"/>
    <cellStyle name="40% - Accent1 2 2 3" xfId="522"/>
    <cellStyle name="40% - Accent1 2 2 3 2" xfId="914"/>
    <cellStyle name="40% - Accent1 2 2 4" xfId="719"/>
    <cellStyle name="40% - Accent1 2 3" xfId="124"/>
    <cellStyle name="40% - Accent1 2 3 2" xfId="397"/>
    <cellStyle name="40% - Accent1 2 3 2 2" xfId="606"/>
    <cellStyle name="40% - Accent1 2 3 2 2 2" xfId="998"/>
    <cellStyle name="40% - Accent1 2 3 2 3" xfId="804"/>
    <cellStyle name="40% - Accent1 2 3 3" xfId="523"/>
    <cellStyle name="40% - Accent1 2 3 3 2" xfId="915"/>
    <cellStyle name="40% - Accent1 2 3 4" xfId="720"/>
    <cellStyle name="40% - Accent1 2 4" xfId="395"/>
    <cellStyle name="40% - Accent1 2 4 2" xfId="604"/>
    <cellStyle name="40% - Accent1 2 4 2 2" xfId="996"/>
    <cellStyle name="40% - Accent1 2 4 3" xfId="802"/>
    <cellStyle name="40% - Accent1 2 5" xfId="521"/>
    <cellStyle name="40% - Accent1 2 5 2" xfId="913"/>
    <cellStyle name="40% - Accent1 2 6" xfId="718"/>
    <cellStyle name="40% - Accent1 3" xfId="125"/>
    <cellStyle name="40% - Accent1 3 2" xfId="398"/>
    <cellStyle name="40% - Accent1 3 2 2" xfId="607"/>
    <cellStyle name="40% - Accent1 3 2 2 2" xfId="999"/>
    <cellStyle name="40% - Accent1 3 2 3" xfId="805"/>
    <cellStyle name="40% - Accent1 3 3" xfId="524"/>
    <cellStyle name="40% - Accent1 3 3 2" xfId="916"/>
    <cellStyle name="40% - Accent1 3 4" xfId="721"/>
    <cellStyle name="40% - Accent1 4" xfId="126"/>
    <cellStyle name="40% - Accent1 4 2" xfId="399"/>
    <cellStyle name="40% - Accent1 4 2 2" xfId="608"/>
    <cellStyle name="40% - Accent1 4 2 2 2" xfId="1000"/>
    <cellStyle name="40% - Accent1 4 2 3" xfId="806"/>
    <cellStyle name="40% - Accent1 4 3" xfId="525"/>
    <cellStyle name="40% - Accent1 4 3 2" xfId="917"/>
    <cellStyle name="40% - Accent1 4 4" xfId="722"/>
    <cellStyle name="40% - Accent1 5" xfId="127"/>
    <cellStyle name="40% - Accent1 5 2" xfId="400"/>
    <cellStyle name="40% - Accent1 5 2 2" xfId="609"/>
    <cellStyle name="40% - Accent1 5 2 2 2" xfId="1001"/>
    <cellStyle name="40% - Accent1 5 2 3" xfId="807"/>
    <cellStyle name="40% - Accent1 5 3" xfId="526"/>
    <cellStyle name="40% - Accent1 5 3 2" xfId="918"/>
    <cellStyle name="40% - Accent1 5 4" xfId="723"/>
    <cellStyle name="40% - Accent1 6" xfId="459"/>
    <cellStyle name="40% - Accent1 6 2" xfId="852"/>
    <cellStyle name="40% - Accent1 7" xfId="473"/>
    <cellStyle name="40% - Accent1 7 2" xfId="865"/>
    <cellStyle name="40% - Accent1 8" xfId="656"/>
    <cellStyle name="40% - Accent1 8 2" xfId="1047"/>
    <cellStyle name="40% - Accent1 9" xfId="670"/>
    <cellStyle name="40% - Accent2" xfId="28" builtinId="35" customBuiltin="1"/>
    <cellStyle name="40% - Accent2 2" xfId="128"/>
    <cellStyle name="40% - Accent2 2 2" xfId="129"/>
    <cellStyle name="40% - Accent2 2 2 2" xfId="402"/>
    <cellStyle name="40% - Accent2 2 2 2 2" xfId="611"/>
    <cellStyle name="40% - Accent2 2 2 2 2 2" xfId="1003"/>
    <cellStyle name="40% - Accent2 2 2 2 3" xfId="809"/>
    <cellStyle name="40% - Accent2 2 2 3" xfId="528"/>
    <cellStyle name="40% - Accent2 2 2 3 2" xfId="920"/>
    <cellStyle name="40% - Accent2 2 2 4" xfId="725"/>
    <cellStyle name="40% - Accent2 2 3" xfId="130"/>
    <cellStyle name="40% - Accent2 2 3 2" xfId="403"/>
    <cellStyle name="40% - Accent2 2 3 2 2" xfId="612"/>
    <cellStyle name="40% - Accent2 2 3 2 2 2" xfId="1004"/>
    <cellStyle name="40% - Accent2 2 3 2 3" xfId="810"/>
    <cellStyle name="40% - Accent2 2 3 3" xfId="529"/>
    <cellStyle name="40% - Accent2 2 3 3 2" xfId="921"/>
    <cellStyle name="40% - Accent2 2 3 4" xfId="726"/>
    <cellStyle name="40% - Accent2 2 4" xfId="401"/>
    <cellStyle name="40% - Accent2 2 4 2" xfId="610"/>
    <cellStyle name="40% - Accent2 2 4 2 2" xfId="1002"/>
    <cellStyle name="40% - Accent2 2 4 3" xfId="808"/>
    <cellStyle name="40% - Accent2 2 5" xfId="527"/>
    <cellStyle name="40% - Accent2 2 5 2" xfId="919"/>
    <cellStyle name="40% - Accent2 2 6" xfId="724"/>
    <cellStyle name="40% - Accent2 3" xfId="131"/>
    <cellStyle name="40% - Accent2 3 2" xfId="404"/>
    <cellStyle name="40% - Accent2 3 2 2" xfId="613"/>
    <cellStyle name="40% - Accent2 3 2 2 2" xfId="1005"/>
    <cellStyle name="40% - Accent2 3 2 3" xfId="811"/>
    <cellStyle name="40% - Accent2 3 3" xfId="530"/>
    <cellStyle name="40% - Accent2 3 3 2" xfId="922"/>
    <cellStyle name="40% - Accent2 3 4" xfId="727"/>
    <cellStyle name="40% - Accent2 4" xfId="132"/>
    <cellStyle name="40% - Accent2 4 2" xfId="405"/>
    <cellStyle name="40% - Accent2 4 2 2" xfId="614"/>
    <cellStyle name="40% - Accent2 4 2 2 2" xfId="1006"/>
    <cellStyle name="40% - Accent2 4 2 3" xfId="812"/>
    <cellStyle name="40% - Accent2 4 3" xfId="531"/>
    <cellStyle name="40% - Accent2 4 3 2" xfId="923"/>
    <cellStyle name="40% - Accent2 4 4" xfId="728"/>
    <cellStyle name="40% - Accent2 5" xfId="133"/>
    <cellStyle name="40% - Accent2 5 2" xfId="406"/>
    <cellStyle name="40% - Accent2 5 2 2" xfId="615"/>
    <cellStyle name="40% - Accent2 5 2 2 2" xfId="1007"/>
    <cellStyle name="40% - Accent2 5 2 3" xfId="813"/>
    <cellStyle name="40% - Accent2 5 3" xfId="532"/>
    <cellStyle name="40% - Accent2 5 3 2" xfId="924"/>
    <cellStyle name="40% - Accent2 5 4" xfId="729"/>
    <cellStyle name="40% - Accent2 6" xfId="461"/>
    <cellStyle name="40% - Accent2 6 2" xfId="854"/>
    <cellStyle name="40% - Accent2 7" xfId="475"/>
    <cellStyle name="40% - Accent2 7 2" xfId="867"/>
    <cellStyle name="40% - Accent2 8" xfId="658"/>
    <cellStyle name="40% - Accent2 8 2" xfId="1049"/>
    <cellStyle name="40% - Accent2 9" xfId="672"/>
    <cellStyle name="40% - Accent3" xfId="32" builtinId="39" customBuiltin="1"/>
    <cellStyle name="40% - Accent3 2" xfId="134"/>
    <cellStyle name="40% - Accent3 2 2" xfId="135"/>
    <cellStyle name="40% - Accent3 2 2 2" xfId="408"/>
    <cellStyle name="40% - Accent3 2 2 2 2" xfId="617"/>
    <cellStyle name="40% - Accent3 2 2 2 2 2" xfId="1009"/>
    <cellStyle name="40% - Accent3 2 2 2 3" xfId="815"/>
    <cellStyle name="40% - Accent3 2 2 3" xfId="534"/>
    <cellStyle name="40% - Accent3 2 2 3 2" xfId="926"/>
    <cellStyle name="40% - Accent3 2 2 4" xfId="731"/>
    <cellStyle name="40% - Accent3 2 3" xfId="136"/>
    <cellStyle name="40% - Accent3 2 3 2" xfId="409"/>
    <cellStyle name="40% - Accent3 2 3 2 2" xfId="618"/>
    <cellStyle name="40% - Accent3 2 3 2 2 2" xfId="1010"/>
    <cellStyle name="40% - Accent3 2 3 2 3" xfId="816"/>
    <cellStyle name="40% - Accent3 2 3 3" xfId="535"/>
    <cellStyle name="40% - Accent3 2 3 3 2" xfId="927"/>
    <cellStyle name="40% - Accent3 2 3 4" xfId="732"/>
    <cellStyle name="40% - Accent3 2 4" xfId="407"/>
    <cellStyle name="40% - Accent3 2 4 2" xfId="616"/>
    <cellStyle name="40% - Accent3 2 4 2 2" xfId="1008"/>
    <cellStyle name="40% - Accent3 2 4 3" xfId="814"/>
    <cellStyle name="40% - Accent3 2 5" xfId="533"/>
    <cellStyle name="40% - Accent3 2 5 2" xfId="925"/>
    <cellStyle name="40% - Accent3 2 6" xfId="730"/>
    <cellStyle name="40% - Accent3 3" xfId="137"/>
    <cellStyle name="40% - Accent3 3 2" xfId="410"/>
    <cellStyle name="40% - Accent3 3 2 2" xfId="619"/>
    <cellStyle name="40% - Accent3 3 2 2 2" xfId="1011"/>
    <cellStyle name="40% - Accent3 3 2 3" xfId="817"/>
    <cellStyle name="40% - Accent3 3 3" xfId="536"/>
    <cellStyle name="40% - Accent3 3 3 2" xfId="928"/>
    <cellStyle name="40% - Accent3 3 4" xfId="733"/>
    <cellStyle name="40% - Accent3 4" xfId="138"/>
    <cellStyle name="40% - Accent3 4 2" xfId="411"/>
    <cellStyle name="40% - Accent3 4 2 2" xfId="620"/>
    <cellStyle name="40% - Accent3 4 2 2 2" xfId="1012"/>
    <cellStyle name="40% - Accent3 4 2 3" xfId="818"/>
    <cellStyle name="40% - Accent3 4 3" xfId="537"/>
    <cellStyle name="40% - Accent3 4 3 2" xfId="929"/>
    <cellStyle name="40% - Accent3 4 4" xfId="734"/>
    <cellStyle name="40% - Accent3 5" xfId="139"/>
    <cellStyle name="40% - Accent3 5 2" xfId="412"/>
    <cellStyle name="40% - Accent3 5 2 2" xfId="621"/>
    <cellStyle name="40% - Accent3 5 2 2 2" xfId="1013"/>
    <cellStyle name="40% - Accent3 5 2 3" xfId="819"/>
    <cellStyle name="40% - Accent3 5 3" xfId="538"/>
    <cellStyle name="40% - Accent3 5 3 2" xfId="930"/>
    <cellStyle name="40% - Accent3 5 4" xfId="735"/>
    <cellStyle name="40% - Accent3 6" xfId="463"/>
    <cellStyle name="40% - Accent3 6 2" xfId="856"/>
    <cellStyle name="40% - Accent3 7" xfId="477"/>
    <cellStyle name="40% - Accent3 7 2" xfId="869"/>
    <cellStyle name="40% - Accent3 8" xfId="660"/>
    <cellStyle name="40% - Accent3 8 2" xfId="1051"/>
    <cellStyle name="40% - Accent3 9" xfId="674"/>
    <cellStyle name="40% - Accent4" xfId="36" builtinId="43" customBuiltin="1"/>
    <cellStyle name="40% - Accent4 2" xfId="140"/>
    <cellStyle name="40% - Accent4 2 2" xfId="141"/>
    <cellStyle name="40% - Accent4 2 2 2" xfId="414"/>
    <cellStyle name="40% - Accent4 2 2 2 2" xfId="623"/>
    <cellStyle name="40% - Accent4 2 2 2 2 2" xfId="1015"/>
    <cellStyle name="40% - Accent4 2 2 2 3" xfId="821"/>
    <cellStyle name="40% - Accent4 2 2 3" xfId="540"/>
    <cellStyle name="40% - Accent4 2 2 3 2" xfId="932"/>
    <cellStyle name="40% - Accent4 2 2 4" xfId="737"/>
    <cellStyle name="40% - Accent4 2 3" xfId="142"/>
    <cellStyle name="40% - Accent4 2 3 2" xfId="415"/>
    <cellStyle name="40% - Accent4 2 3 2 2" xfId="624"/>
    <cellStyle name="40% - Accent4 2 3 2 2 2" xfId="1016"/>
    <cellStyle name="40% - Accent4 2 3 2 3" xfId="822"/>
    <cellStyle name="40% - Accent4 2 3 3" xfId="541"/>
    <cellStyle name="40% - Accent4 2 3 3 2" xfId="933"/>
    <cellStyle name="40% - Accent4 2 3 4" xfId="738"/>
    <cellStyle name="40% - Accent4 2 4" xfId="413"/>
    <cellStyle name="40% - Accent4 2 4 2" xfId="622"/>
    <cellStyle name="40% - Accent4 2 4 2 2" xfId="1014"/>
    <cellStyle name="40% - Accent4 2 4 3" xfId="820"/>
    <cellStyle name="40% - Accent4 2 5" xfId="539"/>
    <cellStyle name="40% - Accent4 2 5 2" xfId="931"/>
    <cellStyle name="40% - Accent4 2 6" xfId="736"/>
    <cellStyle name="40% - Accent4 3" xfId="143"/>
    <cellStyle name="40% - Accent4 3 2" xfId="416"/>
    <cellStyle name="40% - Accent4 3 2 2" xfId="625"/>
    <cellStyle name="40% - Accent4 3 2 2 2" xfId="1017"/>
    <cellStyle name="40% - Accent4 3 2 3" xfId="823"/>
    <cellStyle name="40% - Accent4 3 3" xfId="542"/>
    <cellStyle name="40% - Accent4 3 3 2" xfId="934"/>
    <cellStyle name="40% - Accent4 3 4" xfId="739"/>
    <cellStyle name="40% - Accent4 4" xfId="144"/>
    <cellStyle name="40% - Accent4 4 2" xfId="417"/>
    <cellStyle name="40% - Accent4 4 2 2" xfId="626"/>
    <cellStyle name="40% - Accent4 4 2 2 2" xfId="1018"/>
    <cellStyle name="40% - Accent4 4 2 3" xfId="824"/>
    <cellStyle name="40% - Accent4 4 3" xfId="543"/>
    <cellStyle name="40% - Accent4 4 3 2" xfId="935"/>
    <cellStyle name="40% - Accent4 4 4" xfId="740"/>
    <cellStyle name="40% - Accent4 5" xfId="145"/>
    <cellStyle name="40% - Accent4 5 2" xfId="418"/>
    <cellStyle name="40% - Accent4 5 2 2" xfId="627"/>
    <cellStyle name="40% - Accent4 5 2 2 2" xfId="1019"/>
    <cellStyle name="40% - Accent4 5 2 3" xfId="825"/>
    <cellStyle name="40% - Accent4 5 3" xfId="544"/>
    <cellStyle name="40% - Accent4 5 3 2" xfId="936"/>
    <cellStyle name="40% - Accent4 5 4" xfId="741"/>
    <cellStyle name="40% - Accent4 6" xfId="465"/>
    <cellStyle name="40% - Accent4 6 2" xfId="858"/>
    <cellStyle name="40% - Accent4 7" xfId="479"/>
    <cellStyle name="40% - Accent4 7 2" xfId="871"/>
    <cellStyle name="40% - Accent4 8" xfId="662"/>
    <cellStyle name="40% - Accent4 8 2" xfId="1053"/>
    <cellStyle name="40% - Accent4 9" xfId="676"/>
    <cellStyle name="40% - Accent5" xfId="40" builtinId="47" customBuiltin="1"/>
    <cellStyle name="40% - Accent5 2" xfId="146"/>
    <cellStyle name="40% - Accent5 2 2" xfId="147"/>
    <cellStyle name="40% - Accent5 2 2 2" xfId="420"/>
    <cellStyle name="40% - Accent5 2 2 2 2" xfId="629"/>
    <cellStyle name="40% - Accent5 2 2 2 2 2" xfId="1021"/>
    <cellStyle name="40% - Accent5 2 2 2 3" xfId="827"/>
    <cellStyle name="40% - Accent5 2 2 3" xfId="546"/>
    <cellStyle name="40% - Accent5 2 2 3 2" xfId="938"/>
    <cellStyle name="40% - Accent5 2 2 4" xfId="743"/>
    <cellStyle name="40% - Accent5 2 3" xfId="148"/>
    <cellStyle name="40% - Accent5 2 3 2" xfId="421"/>
    <cellStyle name="40% - Accent5 2 3 2 2" xfId="630"/>
    <cellStyle name="40% - Accent5 2 3 2 2 2" xfId="1022"/>
    <cellStyle name="40% - Accent5 2 3 2 3" xfId="828"/>
    <cellStyle name="40% - Accent5 2 3 3" xfId="547"/>
    <cellStyle name="40% - Accent5 2 3 3 2" xfId="939"/>
    <cellStyle name="40% - Accent5 2 3 4" xfId="744"/>
    <cellStyle name="40% - Accent5 2 4" xfId="419"/>
    <cellStyle name="40% - Accent5 2 4 2" xfId="628"/>
    <cellStyle name="40% - Accent5 2 4 2 2" xfId="1020"/>
    <cellStyle name="40% - Accent5 2 4 3" xfId="826"/>
    <cellStyle name="40% - Accent5 2 5" xfId="545"/>
    <cellStyle name="40% - Accent5 2 5 2" xfId="937"/>
    <cellStyle name="40% - Accent5 2 6" xfId="742"/>
    <cellStyle name="40% - Accent5 3" xfId="149"/>
    <cellStyle name="40% - Accent5 3 2" xfId="422"/>
    <cellStyle name="40% - Accent5 3 2 2" xfId="631"/>
    <cellStyle name="40% - Accent5 3 2 2 2" xfId="1023"/>
    <cellStyle name="40% - Accent5 3 2 3" xfId="829"/>
    <cellStyle name="40% - Accent5 3 3" xfId="548"/>
    <cellStyle name="40% - Accent5 3 3 2" xfId="940"/>
    <cellStyle name="40% - Accent5 3 4" xfId="745"/>
    <cellStyle name="40% - Accent5 4" xfId="150"/>
    <cellStyle name="40% - Accent5 4 2" xfId="423"/>
    <cellStyle name="40% - Accent5 4 2 2" xfId="632"/>
    <cellStyle name="40% - Accent5 4 2 2 2" xfId="1024"/>
    <cellStyle name="40% - Accent5 4 2 3" xfId="830"/>
    <cellStyle name="40% - Accent5 4 3" xfId="549"/>
    <cellStyle name="40% - Accent5 4 3 2" xfId="941"/>
    <cellStyle name="40% - Accent5 4 4" xfId="746"/>
    <cellStyle name="40% - Accent5 5" xfId="151"/>
    <cellStyle name="40% - Accent5 5 2" xfId="424"/>
    <cellStyle name="40% - Accent5 5 2 2" xfId="633"/>
    <cellStyle name="40% - Accent5 5 2 2 2" xfId="1025"/>
    <cellStyle name="40% - Accent5 5 2 3" xfId="831"/>
    <cellStyle name="40% - Accent5 5 3" xfId="550"/>
    <cellStyle name="40% - Accent5 5 3 2" xfId="942"/>
    <cellStyle name="40% - Accent5 5 4" xfId="747"/>
    <cellStyle name="40% - Accent5 6" xfId="467"/>
    <cellStyle name="40% - Accent5 6 2" xfId="860"/>
    <cellStyle name="40% - Accent5 7" xfId="481"/>
    <cellStyle name="40% - Accent5 7 2" xfId="873"/>
    <cellStyle name="40% - Accent5 8" xfId="664"/>
    <cellStyle name="40% - Accent5 8 2" xfId="1055"/>
    <cellStyle name="40% - Accent5 9" xfId="678"/>
    <cellStyle name="40% - Accent6" xfId="44" builtinId="51" customBuiltin="1"/>
    <cellStyle name="40% - Accent6 2" xfId="152"/>
    <cellStyle name="40% - Accent6 2 2" xfId="153"/>
    <cellStyle name="40% - Accent6 2 2 2" xfId="426"/>
    <cellStyle name="40% - Accent6 2 2 2 2" xfId="635"/>
    <cellStyle name="40% - Accent6 2 2 2 2 2" xfId="1027"/>
    <cellStyle name="40% - Accent6 2 2 2 3" xfId="833"/>
    <cellStyle name="40% - Accent6 2 2 3" xfId="552"/>
    <cellStyle name="40% - Accent6 2 2 3 2" xfId="944"/>
    <cellStyle name="40% - Accent6 2 2 4" xfId="749"/>
    <cellStyle name="40% - Accent6 2 3" xfId="154"/>
    <cellStyle name="40% - Accent6 2 3 2" xfId="427"/>
    <cellStyle name="40% - Accent6 2 3 2 2" xfId="636"/>
    <cellStyle name="40% - Accent6 2 3 2 2 2" xfId="1028"/>
    <cellStyle name="40% - Accent6 2 3 2 3" xfId="834"/>
    <cellStyle name="40% - Accent6 2 3 3" xfId="553"/>
    <cellStyle name="40% - Accent6 2 3 3 2" xfId="945"/>
    <cellStyle name="40% - Accent6 2 3 4" xfId="750"/>
    <cellStyle name="40% - Accent6 2 4" xfId="425"/>
    <cellStyle name="40% - Accent6 2 4 2" xfId="634"/>
    <cellStyle name="40% - Accent6 2 4 2 2" xfId="1026"/>
    <cellStyle name="40% - Accent6 2 4 3" xfId="832"/>
    <cellStyle name="40% - Accent6 2 5" xfId="551"/>
    <cellStyle name="40% - Accent6 2 5 2" xfId="943"/>
    <cellStyle name="40% - Accent6 2 6" xfId="748"/>
    <cellStyle name="40% - Accent6 3" xfId="155"/>
    <cellStyle name="40% - Accent6 3 2" xfId="428"/>
    <cellStyle name="40% - Accent6 3 2 2" xfId="637"/>
    <cellStyle name="40% - Accent6 3 2 2 2" xfId="1029"/>
    <cellStyle name="40% - Accent6 3 2 3" xfId="835"/>
    <cellStyle name="40% - Accent6 3 3" xfId="554"/>
    <cellStyle name="40% - Accent6 3 3 2" xfId="946"/>
    <cellStyle name="40% - Accent6 3 4" xfId="751"/>
    <cellStyle name="40% - Accent6 4" xfId="156"/>
    <cellStyle name="40% - Accent6 4 2" xfId="429"/>
    <cellStyle name="40% - Accent6 4 2 2" xfId="638"/>
    <cellStyle name="40% - Accent6 4 2 2 2" xfId="1030"/>
    <cellStyle name="40% - Accent6 4 2 3" xfId="836"/>
    <cellStyle name="40% - Accent6 4 3" xfId="555"/>
    <cellStyle name="40% - Accent6 4 3 2" xfId="947"/>
    <cellStyle name="40% - Accent6 4 4" xfId="752"/>
    <cellStyle name="40% - Accent6 5" xfId="157"/>
    <cellStyle name="40% - Accent6 5 2" xfId="430"/>
    <cellStyle name="40% - Accent6 5 2 2" xfId="639"/>
    <cellStyle name="40% - Accent6 5 2 2 2" xfId="1031"/>
    <cellStyle name="40% - Accent6 5 2 3" xfId="837"/>
    <cellStyle name="40% - Accent6 5 3" xfId="556"/>
    <cellStyle name="40% - Accent6 5 3 2" xfId="948"/>
    <cellStyle name="40% - Accent6 5 4" xfId="753"/>
    <cellStyle name="40% - Accent6 6" xfId="469"/>
    <cellStyle name="40% - Accent6 6 2" xfId="862"/>
    <cellStyle name="40% - Accent6 7" xfId="483"/>
    <cellStyle name="40% - Accent6 7 2" xfId="875"/>
    <cellStyle name="40% - Accent6 8" xfId="666"/>
    <cellStyle name="40% - Accent6 8 2" xfId="1057"/>
    <cellStyle name="40% - Accent6 9" xfId="680"/>
    <cellStyle name="60% - Accent1" xfId="25" builtinId="32" customBuiltin="1"/>
    <cellStyle name="60% - Accent1 2" xfId="158"/>
    <cellStyle name="60% - Accent1 2 2" xfId="159"/>
    <cellStyle name="60% - Accent1 2 3" xfId="160"/>
    <cellStyle name="60% - Accent1 3" xfId="161"/>
    <cellStyle name="60% - Accent1 4" xfId="162"/>
    <cellStyle name="60% - Accent1 5" xfId="163"/>
    <cellStyle name="60% - Accent2" xfId="29" builtinId="36" customBuiltin="1"/>
    <cellStyle name="60% - Accent2 2" xfId="164"/>
    <cellStyle name="60% - Accent2 2 2" xfId="165"/>
    <cellStyle name="60% - Accent2 2 3" xfId="166"/>
    <cellStyle name="60% - Accent2 3" xfId="167"/>
    <cellStyle name="60% - Accent2 4" xfId="168"/>
    <cellStyle name="60% - Accent2 5" xfId="169"/>
    <cellStyle name="60% - Accent3" xfId="33" builtinId="40" customBuiltin="1"/>
    <cellStyle name="60% - Accent3 2" xfId="170"/>
    <cellStyle name="60% - Accent3 2 2" xfId="171"/>
    <cellStyle name="60% - Accent3 2 3" xfId="172"/>
    <cellStyle name="60% - Accent3 3" xfId="173"/>
    <cellStyle name="60% - Accent3 4" xfId="174"/>
    <cellStyle name="60% - Accent3 5" xfId="175"/>
    <cellStyle name="60% - Accent4" xfId="37" builtinId="44" customBuiltin="1"/>
    <cellStyle name="60% - Accent4 2" xfId="176"/>
    <cellStyle name="60% - Accent4 2 2" xfId="177"/>
    <cellStyle name="60% - Accent4 2 3" xfId="178"/>
    <cellStyle name="60% - Accent4 3" xfId="179"/>
    <cellStyle name="60% - Accent4 4" xfId="180"/>
    <cellStyle name="60% - Accent4 5" xfId="181"/>
    <cellStyle name="60% - Accent5" xfId="41" builtinId="48" customBuiltin="1"/>
    <cellStyle name="60% - Accent5 2" xfId="182"/>
    <cellStyle name="60% - Accent5 2 2" xfId="183"/>
    <cellStyle name="60% - Accent5 2 3" xfId="184"/>
    <cellStyle name="60% - Accent5 3" xfId="185"/>
    <cellStyle name="60% - Accent5 4" xfId="186"/>
    <cellStyle name="60% - Accent5 5" xfId="187"/>
    <cellStyle name="60% - Accent6" xfId="45" builtinId="52" customBuiltin="1"/>
    <cellStyle name="60% - Accent6 2" xfId="188"/>
    <cellStyle name="60% - Accent6 2 2" xfId="189"/>
    <cellStyle name="60% - Accent6 2 3" xfId="190"/>
    <cellStyle name="60% - Accent6 3" xfId="191"/>
    <cellStyle name="60% - Accent6 4" xfId="192"/>
    <cellStyle name="60% - Accent6 5" xfId="193"/>
    <cellStyle name="Accent1" xfId="22" builtinId="29" customBuiltin="1"/>
    <cellStyle name="Accent1 2" xfId="194"/>
    <cellStyle name="Accent1 2 2" xfId="195"/>
    <cellStyle name="Accent1 2 3" xfId="196"/>
    <cellStyle name="Accent1 3" xfId="197"/>
    <cellStyle name="Accent1 4" xfId="198"/>
    <cellStyle name="Accent1 5" xfId="199"/>
    <cellStyle name="Accent2" xfId="26" builtinId="33" customBuiltin="1"/>
    <cellStyle name="Accent2 2" xfId="200"/>
    <cellStyle name="Accent2 2 2" xfId="201"/>
    <cellStyle name="Accent2 2 3" xfId="202"/>
    <cellStyle name="Accent2 3" xfId="203"/>
    <cellStyle name="Accent2 4" xfId="204"/>
    <cellStyle name="Accent2 5" xfId="205"/>
    <cellStyle name="Accent3" xfId="30" builtinId="37" customBuiltin="1"/>
    <cellStyle name="Accent3 2" xfId="206"/>
    <cellStyle name="Accent3 2 2" xfId="207"/>
    <cellStyle name="Accent3 2 3" xfId="208"/>
    <cellStyle name="Accent3 3" xfId="209"/>
    <cellStyle name="Accent3 4" xfId="210"/>
    <cellStyle name="Accent3 5" xfId="211"/>
    <cellStyle name="Accent4" xfId="34" builtinId="41" customBuiltin="1"/>
    <cellStyle name="Accent4 2" xfId="212"/>
    <cellStyle name="Accent4 2 2" xfId="213"/>
    <cellStyle name="Accent4 2 3" xfId="214"/>
    <cellStyle name="Accent4 3" xfId="215"/>
    <cellStyle name="Accent4 4" xfId="216"/>
    <cellStyle name="Accent4 5" xfId="217"/>
    <cellStyle name="Accent5" xfId="38" builtinId="45" customBuiltin="1"/>
    <cellStyle name="Accent5 2" xfId="218"/>
    <cellStyle name="Accent5 2 2" xfId="219"/>
    <cellStyle name="Accent5 2 3" xfId="220"/>
    <cellStyle name="Accent5 3" xfId="221"/>
    <cellStyle name="Accent5 4" xfId="222"/>
    <cellStyle name="Accent5 5" xfId="223"/>
    <cellStyle name="Accent6" xfId="42" builtinId="49" customBuiltin="1"/>
    <cellStyle name="Accent6 2" xfId="224"/>
    <cellStyle name="Accent6 2 2" xfId="225"/>
    <cellStyle name="Accent6 2 3" xfId="226"/>
    <cellStyle name="Accent6 3" xfId="227"/>
    <cellStyle name="Accent6 4" xfId="228"/>
    <cellStyle name="Accent6 5" xfId="229"/>
    <cellStyle name="Bad" xfId="11" builtinId="27" customBuiltin="1"/>
    <cellStyle name="Bad 2" xfId="230"/>
    <cellStyle name="Bad 2 2" xfId="231"/>
    <cellStyle name="Bad 2 3" xfId="232"/>
    <cellStyle name="Bad 3" xfId="233"/>
    <cellStyle name="Bad 4" xfId="234"/>
    <cellStyle name="Bad 5" xfId="235"/>
    <cellStyle name="Calculation" xfId="15" builtinId="22" customBuiltin="1"/>
    <cellStyle name="Calculation 2" xfId="236"/>
    <cellStyle name="Calculation 2 2" xfId="237"/>
    <cellStyle name="Calculation 2 3" xfId="238"/>
    <cellStyle name="Calculation 3" xfId="239"/>
    <cellStyle name="Calculation 4" xfId="240"/>
    <cellStyle name="Calculation 5" xfId="241"/>
    <cellStyle name="Check Cell" xfId="17" builtinId="23" customBuiltin="1"/>
    <cellStyle name="Check Cell 2" xfId="242"/>
    <cellStyle name="Check Cell 2 2" xfId="243"/>
    <cellStyle name="Check Cell 2 3" xfId="244"/>
    <cellStyle name="Check Cell 3" xfId="245"/>
    <cellStyle name="Check Cell 4" xfId="246"/>
    <cellStyle name="Check Cell 5" xfId="247"/>
    <cellStyle name="Comma 2" xfId="248"/>
    <cellStyle name="Comma 2 2" xfId="431"/>
    <cellStyle name="Comma 3" xfId="249"/>
    <cellStyle name="Comma 3 2" xfId="432"/>
    <cellStyle name="Comma 4" xfId="250"/>
    <cellStyle name="Comma 4 2" xfId="251"/>
    <cellStyle name="Comma 4 2 2" xfId="433"/>
    <cellStyle name="Currency" xfId="1" builtinId="4"/>
    <cellStyle name="Currency 13" xfId="49"/>
    <cellStyle name="Currency 2" xfId="2"/>
    <cellStyle name="Currency 2 2" xfId="252"/>
    <cellStyle name="Currency 2 3" xfId="253"/>
    <cellStyle name="Currency 2 4" xfId="254"/>
    <cellStyle name="Currency 2 5" xfId="255"/>
    <cellStyle name="Currency 2 6" xfId="1043"/>
    <cellStyle name="Currency 3" xfId="47"/>
    <cellStyle name="Currency 3 2" xfId="81"/>
    <cellStyle name="Currency 3 2 2" xfId="84"/>
    <cellStyle name="Currency 3 3" xfId="83"/>
    <cellStyle name="Currency 4" xfId="652"/>
    <cellStyle name="Explanatory Text" xfId="20" builtinId="53" customBuiltin="1"/>
    <cellStyle name="Explanatory Text 2" xfId="256"/>
    <cellStyle name="Explanatory Text 2 2" xfId="257"/>
    <cellStyle name="Explanatory Text 2 3" xfId="258"/>
    <cellStyle name="Explanatory Text 3" xfId="259"/>
    <cellStyle name="Explanatory Text 4" xfId="260"/>
    <cellStyle name="Explanatory Text 5" xfId="261"/>
    <cellStyle name="Good" xfId="10" builtinId="26" customBuiltin="1"/>
    <cellStyle name="Good 2" xfId="262"/>
    <cellStyle name="Good 2 2" xfId="263"/>
    <cellStyle name="Good 2 3" xfId="264"/>
    <cellStyle name="Good 3" xfId="265"/>
    <cellStyle name="Good 4" xfId="266"/>
    <cellStyle name="Good 5" xfId="267"/>
    <cellStyle name="Heading 1" xfId="6" builtinId="16" customBuiltin="1"/>
    <cellStyle name="Heading 1 2" xfId="268"/>
    <cellStyle name="Heading 1 2 2" xfId="269"/>
    <cellStyle name="Heading 1 2 3" xfId="270"/>
    <cellStyle name="Heading 1 3" xfId="271"/>
    <cellStyle name="Heading 1 4" xfId="272"/>
    <cellStyle name="Heading 1 5" xfId="273"/>
    <cellStyle name="Heading 2" xfId="7" builtinId="17" customBuiltin="1"/>
    <cellStyle name="Heading 2 2" xfId="274"/>
    <cellStyle name="Heading 2 2 2" xfId="275"/>
    <cellStyle name="Heading 2 2 3" xfId="276"/>
    <cellStyle name="Heading 2 3" xfId="277"/>
    <cellStyle name="Heading 2 4" xfId="278"/>
    <cellStyle name="Heading 2 5" xfId="279"/>
    <cellStyle name="Heading 3" xfId="8" builtinId="18" customBuiltin="1"/>
    <cellStyle name="Heading 3 2" xfId="280"/>
    <cellStyle name="Heading 3 2 2" xfId="281"/>
    <cellStyle name="Heading 3 2 3" xfId="282"/>
    <cellStyle name="Heading 3 3" xfId="283"/>
    <cellStyle name="Heading 3 4" xfId="284"/>
    <cellStyle name="Heading 3 5" xfId="285"/>
    <cellStyle name="Heading 4" xfId="9" builtinId="19" customBuiltin="1"/>
    <cellStyle name="Heading 4 2" xfId="286"/>
    <cellStyle name="Heading 4 2 2" xfId="287"/>
    <cellStyle name="Heading 4 2 3" xfId="288"/>
    <cellStyle name="Heading 4 3" xfId="289"/>
    <cellStyle name="Heading 4 4" xfId="290"/>
    <cellStyle name="Heading 4 5" xfId="291"/>
    <cellStyle name="Hyperlink" xfId="3" builtinId="8"/>
    <cellStyle name="Input" xfId="13" builtinId="20" customBuiltin="1"/>
    <cellStyle name="Input 2" xfId="292"/>
    <cellStyle name="Input 2 2" xfId="293"/>
    <cellStyle name="Input 2 3" xfId="294"/>
    <cellStyle name="Input 3" xfId="295"/>
    <cellStyle name="Input 4" xfId="296"/>
    <cellStyle name="Input 5" xfId="297"/>
    <cellStyle name="Linked Cell" xfId="16" builtinId="24" customBuiltin="1"/>
    <cellStyle name="Linked Cell 2" xfId="298"/>
    <cellStyle name="Linked Cell 2 2" xfId="299"/>
    <cellStyle name="Linked Cell 2 3" xfId="300"/>
    <cellStyle name="Linked Cell 3" xfId="301"/>
    <cellStyle name="Linked Cell 4" xfId="302"/>
    <cellStyle name="Linked Cell 5" xfId="303"/>
    <cellStyle name="Neutral" xfId="12" builtinId="28" customBuiltin="1"/>
    <cellStyle name="Neutral 2" xfId="304"/>
    <cellStyle name="Neutral 2 2" xfId="305"/>
    <cellStyle name="Neutral 2 3" xfId="306"/>
    <cellStyle name="Neutral 3" xfId="307"/>
    <cellStyle name="Neutral 4" xfId="308"/>
    <cellStyle name="Neutral 5" xfId="309"/>
    <cellStyle name="Normal" xfId="0" builtinId="0"/>
    <cellStyle name="Normal 10" xfId="48"/>
    <cellStyle name="Normal 10 2" xfId="50"/>
    <cellStyle name="Normal 10 3" xfId="54"/>
    <cellStyle name="Normal 11" xfId="53"/>
    <cellStyle name="Normal 11 2" xfId="52"/>
    <cellStyle name="Normal 11 3" xfId="51"/>
    <cellStyle name="Normal 12" xfId="79"/>
    <cellStyle name="Normal 12 2" xfId="82"/>
    <cellStyle name="Normal 12 2 2" xfId="640"/>
    <cellStyle name="Normal 12 2 2 2" xfId="1032"/>
    <cellStyle name="Normal 12 2 3" xfId="838"/>
    <cellStyle name="Normal 12 2 4" xfId="434"/>
    <cellStyle name="Normal 12 3" xfId="470"/>
    <cellStyle name="Normal 12 4" xfId="557"/>
    <cellStyle name="Normal 12 4 2" xfId="949"/>
    <cellStyle name="Normal 12 5" xfId="754"/>
    <cellStyle name="Normal 12 6" xfId="310"/>
    <cellStyle name="Normal 13" xfId="74"/>
    <cellStyle name="Normal 13 2" xfId="435"/>
    <cellStyle name="Normal 13 2 2" xfId="641"/>
    <cellStyle name="Normal 13 2 2 2" xfId="1033"/>
    <cellStyle name="Normal 13 2 3" xfId="839"/>
    <cellStyle name="Normal 13 3" xfId="558"/>
    <cellStyle name="Normal 13 3 2" xfId="950"/>
    <cellStyle name="Normal 13 4" xfId="755"/>
    <cellStyle name="Normal 13 5" xfId="311"/>
    <cellStyle name="Normal 14" xfId="46"/>
    <cellStyle name="Normal 14 2" xfId="436"/>
    <cellStyle name="Normal 14 2 2" xfId="642"/>
    <cellStyle name="Normal 14 2 2 2" xfId="1034"/>
    <cellStyle name="Normal 14 2 3" xfId="840"/>
    <cellStyle name="Normal 14 3" xfId="484"/>
    <cellStyle name="Normal 14 3 2" xfId="876"/>
    <cellStyle name="Normal 14 4" xfId="756"/>
    <cellStyle name="Normal 15" xfId="353"/>
    <cellStyle name="Normal 15 2" xfId="566"/>
    <cellStyle name="Normal 15 2 2" xfId="958"/>
    <cellStyle name="Normal 15 3" xfId="764"/>
    <cellStyle name="Normal 16" xfId="358"/>
    <cellStyle name="Normal 17" xfId="456"/>
    <cellStyle name="Normal 17 2" xfId="849"/>
    <cellStyle name="Normal 18" xfId="471"/>
    <cellStyle name="Normal 18 2" xfId="863"/>
    <cellStyle name="Normal 19" xfId="653"/>
    <cellStyle name="Normal 19 2" xfId="1044"/>
    <cellStyle name="Normal 2" xfId="4"/>
    <cellStyle name="Normal 2 2" xfId="67"/>
    <cellStyle name="Normal 2 2 2" xfId="313"/>
    <cellStyle name="Normal 2 2 2 2" xfId="355"/>
    <cellStyle name="Normal 2 2 3" xfId="314"/>
    <cellStyle name="Normal 2 2 3 2" xfId="438"/>
    <cellStyle name="Normal 2 2 4" xfId="315"/>
    <cellStyle name="Normal 2 2 4 2" xfId="439"/>
    <cellStyle name="Normal 2 2 5" xfId="316"/>
    <cellStyle name="Normal 2 2 6" xfId="317"/>
    <cellStyle name="Normal 2 2 6 2" xfId="440"/>
    <cellStyle name="Normal 2 2 7" xfId="354"/>
    <cellStyle name="Normal 2 2 8" xfId="437"/>
    <cellStyle name="Normal 2 2 9" xfId="312"/>
    <cellStyle name="Normal 2 3" xfId="63"/>
    <cellStyle name="Normal 2 3 2" xfId="356"/>
    <cellStyle name="Normal 2 3 3" xfId="441"/>
    <cellStyle name="Normal 2 3 4" xfId="318"/>
    <cellStyle name="Normal 2 4" xfId="319"/>
    <cellStyle name="Normal 2 5" xfId="320"/>
    <cellStyle name="Normal 2 5 2" xfId="442"/>
    <cellStyle name="Normal 2 5 2 2" xfId="643"/>
    <cellStyle name="Normal 2 5 2 2 2" xfId="1035"/>
    <cellStyle name="Normal 2 5 2 3" xfId="841"/>
    <cellStyle name="Normal 2 5 3" xfId="559"/>
    <cellStyle name="Normal 2 5 3 2" xfId="951"/>
    <cellStyle name="Normal 2 5 4" xfId="757"/>
    <cellStyle name="Normal 2 6" xfId="321"/>
    <cellStyle name="Normal 20" xfId="681"/>
    <cellStyle name="Normal 21" xfId="667"/>
    <cellStyle name="Normal 22" xfId="85"/>
    <cellStyle name="Normal 3" xfId="59"/>
    <cellStyle name="Normal 3 2" xfId="55"/>
    <cellStyle name="Normal 3 2 2" xfId="443"/>
    <cellStyle name="Normal 3 3" xfId="77"/>
    <cellStyle name="Normal 4" xfId="73"/>
    <cellStyle name="Normal 4 2" xfId="70"/>
    <cellStyle name="Normal 4 3" xfId="66"/>
    <cellStyle name="Normal 5" xfId="62"/>
    <cellStyle name="Normal 5 2" xfId="58"/>
    <cellStyle name="Normal 5 3" xfId="76"/>
    <cellStyle name="Normal 6" xfId="72"/>
    <cellStyle name="Normal 6 2" xfId="69"/>
    <cellStyle name="Normal 6 3" xfId="65"/>
    <cellStyle name="Normal 7" xfId="61"/>
    <cellStyle name="Normal 7 2" xfId="57"/>
    <cellStyle name="Normal 7 3" xfId="75"/>
    <cellStyle name="Normal 8" xfId="71"/>
    <cellStyle name="Normal 8 2" xfId="68"/>
    <cellStyle name="Normal 8 3" xfId="64"/>
    <cellStyle name="Normal 9" xfId="60"/>
    <cellStyle name="Normal 9 2" xfId="56"/>
    <cellStyle name="Normal 9 3" xfId="78"/>
    <cellStyle name="Note" xfId="19" builtinId="10" customBuiltin="1"/>
    <cellStyle name="Note 2" xfId="80"/>
    <cellStyle name="Note 2 2" xfId="322"/>
    <cellStyle name="Note 2 2 2" xfId="445"/>
    <cellStyle name="Note 2 2 2 2" xfId="645"/>
    <cellStyle name="Note 2 2 2 2 2" xfId="1037"/>
    <cellStyle name="Note 2 2 2 3" xfId="843"/>
    <cellStyle name="Note 2 2 3" xfId="561"/>
    <cellStyle name="Note 2 2 3 2" xfId="953"/>
    <cellStyle name="Note 2 2 4" xfId="759"/>
    <cellStyle name="Note 2 3" xfId="323"/>
    <cellStyle name="Note 2 3 2" xfId="446"/>
    <cellStyle name="Note 2 3 2 2" xfId="646"/>
    <cellStyle name="Note 2 3 2 2 2" xfId="1038"/>
    <cellStyle name="Note 2 3 2 3" xfId="844"/>
    <cellStyle name="Note 2 3 3" xfId="562"/>
    <cellStyle name="Note 2 3 3 2" xfId="954"/>
    <cellStyle name="Note 2 3 4" xfId="760"/>
    <cellStyle name="Note 2 4" xfId="444"/>
    <cellStyle name="Note 2 4 2" xfId="644"/>
    <cellStyle name="Note 2 4 2 2" xfId="1036"/>
    <cellStyle name="Note 2 4 3" xfId="842"/>
    <cellStyle name="Note 2 5" xfId="560"/>
    <cellStyle name="Note 2 5 2" xfId="952"/>
    <cellStyle name="Note 2 6" xfId="758"/>
    <cellStyle name="Note 3" xfId="324"/>
    <cellStyle name="Note 3 2" xfId="447"/>
    <cellStyle name="Note 3 2 2" xfId="647"/>
    <cellStyle name="Note 3 2 2 2" xfId="1039"/>
    <cellStyle name="Note 3 2 3" xfId="845"/>
    <cellStyle name="Note 3 3" xfId="563"/>
    <cellStyle name="Note 3 3 2" xfId="955"/>
    <cellStyle name="Note 3 4" xfId="761"/>
    <cellStyle name="Note 4" xfId="325"/>
    <cellStyle name="Note 4 2" xfId="448"/>
    <cellStyle name="Note 4 2 2" xfId="648"/>
    <cellStyle name="Note 4 2 2 2" xfId="1040"/>
    <cellStyle name="Note 4 2 3" xfId="846"/>
    <cellStyle name="Note 4 3" xfId="564"/>
    <cellStyle name="Note 4 3 2" xfId="956"/>
    <cellStyle name="Note 4 4" xfId="762"/>
    <cellStyle name="Note 5" xfId="326"/>
    <cellStyle name="Note 5 2" xfId="449"/>
    <cellStyle name="Note 5 2 2" xfId="649"/>
    <cellStyle name="Note 5 2 2 2" xfId="1041"/>
    <cellStyle name="Note 5 2 3" xfId="847"/>
    <cellStyle name="Note 5 3" xfId="565"/>
    <cellStyle name="Note 5 3 2" xfId="957"/>
    <cellStyle name="Note 5 4" xfId="763"/>
    <cellStyle name="Note 6" xfId="357"/>
    <cellStyle name="Note 6 2" xfId="567"/>
    <cellStyle name="Note 6 2 2" xfId="959"/>
    <cellStyle name="Note 6 3" xfId="765"/>
    <cellStyle name="Note 7" xfId="457"/>
    <cellStyle name="Note 7 2" xfId="850"/>
    <cellStyle name="Note 8" xfId="654"/>
    <cellStyle name="Note 8 2" xfId="1045"/>
    <cellStyle name="Note 9" xfId="668"/>
    <cellStyle name="Output" xfId="14" builtinId="21" customBuiltin="1"/>
    <cellStyle name="Output 2" xfId="327"/>
    <cellStyle name="Output 2 2" xfId="328"/>
    <cellStyle name="Output 2 3" xfId="329"/>
    <cellStyle name="Output 3" xfId="330"/>
    <cellStyle name="Output 4" xfId="331"/>
    <cellStyle name="Output 5" xfId="332"/>
    <cellStyle name="Percent 2" xfId="650"/>
    <cellStyle name="Percent 2 2" xfId="333"/>
    <cellStyle name="Percent 2 2 2" xfId="450"/>
    <cellStyle name="Percent 2 3" xfId="334"/>
    <cellStyle name="Percent 2 3 2" xfId="451"/>
    <cellStyle name="Percent 2 4" xfId="335"/>
    <cellStyle name="Percent 2 4 2" xfId="452"/>
    <cellStyle name="Percent 2 5" xfId="336"/>
    <cellStyle name="Percent 2 5 2" xfId="453"/>
    <cellStyle name="Percent 3" xfId="337"/>
    <cellStyle name="Percent 3 2" xfId="454"/>
    <cellStyle name="Percent 4" xfId="338"/>
    <cellStyle name="Percent 4 2" xfId="339"/>
    <cellStyle name="Percent 4 2 2" xfId="455"/>
    <cellStyle name="Percent 5" xfId="340"/>
    <cellStyle name="Percent 6" xfId="651"/>
    <cellStyle name="Percent 6 2" xfId="1042"/>
    <cellStyle name="Percent 7" xfId="848"/>
    <cellStyle name="Title" xfId="5" builtinId="15" customBuiltin="1"/>
    <cellStyle name="Total" xfId="21" builtinId="25" customBuiltin="1"/>
    <cellStyle name="Total 2" xfId="341"/>
    <cellStyle name="Total 2 2" xfId="342"/>
    <cellStyle name="Total 2 3" xfId="343"/>
    <cellStyle name="Total 3" xfId="344"/>
    <cellStyle name="Total 4" xfId="345"/>
    <cellStyle name="Total 5" xfId="346"/>
    <cellStyle name="Warning Text" xfId="18" builtinId="11" customBuiltin="1"/>
    <cellStyle name="Warning Text 2" xfId="347"/>
    <cellStyle name="Warning Text 2 2" xfId="348"/>
    <cellStyle name="Warning Text 2 3" xfId="349"/>
    <cellStyle name="Warning Text 3" xfId="350"/>
    <cellStyle name="Warning Text 4" xfId="351"/>
    <cellStyle name="Warning Text 5" xfId="35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0</xdr:row>
      <xdr:rowOff>417423</xdr:rowOff>
    </xdr:from>
    <xdr:to>
      <xdr:col>2</xdr:col>
      <xdr:colOff>400050</xdr:colOff>
      <xdr:row>8</xdr:row>
      <xdr:rowOff>40566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1" y="417423"/>
          <a:ext cx="1657349" cy="13852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nindexed%20Admin\VBS\Marketing_Team\2017%20CC\Pricing\CC17_Catalog_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Master"/>
      <sheetName val="Trade Calc"/>
      <sheetName val="Canada Pricing17"/>
      <sheetName val="Trade Comparison"/>
      <sheetName val="Final Launch"/>
    </sheetNames>
    <sheetDataSet>
      <sheetData sheetId="0"/>
      <sheetData sheetId="1"/>
      <sheetData sheetId="2">
        <row r="3">
          <cell r="B3" t="str">
            <v>VCCKIT2017</v>
          </cell>
          <cell r="C3" t="str">
            <v>VCC17.STARTER KIT.CONSUMER</v>
          </cell>
          <cell r="D3">
            <v>154.99</v>
          </cell>
          <cell r="E3">
            <v>209.99</v>
          </cell>
        </row>
        <row r="4">
          <cell r="B4">
            <v>9781470742409</v>
          </cell>
          <cell r="C4" t="str">
            <v>VCC17.STARTER KIT.TRADE</v>
          </cell>
          <cell r="D4">
            <v>154.99</v>
          </cell>
          <cell r="E4">
            <v>209.99</v>
          </cell>
        </row>
        <row r="5">
          <cell r="B5" t="str">
            <v>VCCKIT2017DGL</v>
          </cell>
          <cell r="C5" t="str">
            <v>VCC17.ULTIMAT STR KIT.DIGITAL.CONSUMER</v>
          </cell>
          <cell r="D5">
            <v>189.99</v>
          </cell>
          <cell r="E5">
            <v>249.99</v>
          </cell>
        </row>
        <row r="6">
          <cell r="B6">
            <v>9781470742843</v>
          </cell>
          <cell r="C6" t="str">
            <v>VCC17.ULTIMATE STR KIT DIGITAL.SHOPPER</v>
          </cell>
          <cell r="D6">
            <v>189.99</v>
          </cell>
          <cell r="E6">
            <v>249.99</v>
          </cell>
        </row>
        <row r="7">
          <cell r="B7" t="str">
            <v>STUDENT RESOURCES</v>
          </cell>
          <cell r="C7">
            <v>249.989990234375</v>
          </cell>
          <cell r="D7">
            <v>249.989990234375</v>
          </cell>
          <cell r="E7">
            <v>249.989990234375</v>
          </cell>
        </row>
        <row r="8">
          <cell r="B8">
            <v>9781470739225</v>
          </cell>
          <cell r="C8" t="str">
            <v>VCC17.BIBLE MEM BUDDIES.5/PKG</v>
          </cell>
          <cell r="D8">
            <v>3.29</v>
          </cell>
          <cell r="E8">
            <v>4.99</v>
          </cell>
        </row>
        <row r="9">
          <cell r="B9">
            <v>9781470739300</v>
          </cell>
          <cell r="C9" t="str">
            <v>VCC17.EXPEDITION CARABINER.10/PKG</v>
          </cell>
          <cell r="D9">
            <v>8.99</v>
          </cell>
          <cell r="E9">
            <v>12.49</v>
          </cell>
        </row>
        <row r="10">
          <cell r="B10">
            <v>9781470739379</v>
          </cell>
          <cell r="C10" t="str">
            <v>VCC17.NAME BADGES.10/PKG</v>
          </cell>
          <cell r="D10">
            <v>4.99</v>
          </cell>
          <cell r="E10">
            <v>6.99</v>
          </cell>
        </row>
        <row r="11">
          <cell r="B11">
            <v>9781470742645</v>
          </cell>
          <cell r="C11" t="str">
            <v>VCC17.STUD BK.ELEM</v>
          </cell>
          <cell r="D11">
            <v>2.69</v>
          </cell>
          <cell r="E11">
            <v>3.99</v>
          </cell>
        </row>
        <row r="12">
          <cell r="B12">
            <v>646847118371</v>
          </cell>
          <cell r="C12" t="str">
            <v>HL.(OL)COIN POUCH.10/PKG</v>
          </cell>
          <cell r="D12">
            <v>5.99</v>
          </cell>
          <cell r="E12">
            <v>8.49</v>
          </cell>
        </row>
        <row r="13">
          <cell r="B13">
            <v>9781470710217</v>
          </cell>
          <cell r="C13" t="str">
            <v>HL/VBS/VWK.(OL)NAME BADGE HLDR.10/PK</v>
          </cell>
          <cell r="D13">
            <v>17.989999999999998</v>
          </cell>
          <cell r="E13">
            <v>24.99</v>
          </cell>
        </row>
        <row r="14">
          <cell r="B14" t="str">
            <v>GOD SIGHTINGS</v>
          </cell>
          <cell r="C14">
            <v>24.989990234375</v>
          </cell>
          <cell r="D14">
            <v>24.989990234375</v>
          </cell>
          <cell r="E14">
            <v>-0.01</v>
          </cell>
        </row>
        <row r="15">
          <cell r="B15">
            <v>9781470739560</v>
          </cell>
          <cell r="C15" t="str">
            <v>VCC17.WATCH FOR GOD WRISTBANDS.10/PKG</v>
          </cell>
          <cell r="D15">
            <v>9.99</v>
          </cell>
          <cell r="E15">
            <v>13.99</v>
          </cell>
        </row>
        <row r="16">
          <cell r="B16" t="str">
            <v>034689500551</v>
          </cell>
          <cell r="C16" t="str">
            <v>VCC17.(OL)GOD SITG FIESTA FLWRS.6/PKG</v>
          </cell>
          <cell r="D16">
            <v>3.99</v>
          </cell>
          <cell r="E16">
            <v>5.49</v>
          </cell>
        </row>
        <row r="17">
          <cell r="B17" t="str">
            <v>PRESCHOOL</v>
          </cell>
          <cell r="C17">
            <v>5.4899978637695313</v>
          </cell>
          <cell r="D17">
            <v>5.4899978637695313</v>
          </cell>
          <cell r="E17">
            <v>-0.01</v>
          </cell>
        </row>
        <row r="18">
          <cell r="B18">
            <v>9781470742652</v>
          </cell>
          <cell r="C18" t="str">
            <v>VCC17.STUD BK/PAGES.PRESCH</v>
          </cell>
          <cell r="D18">
            <v>14.9</v>
          </cell>
          <cell r="E18">
            <v>20.49</v>
          </cell>
        </row>
        <row r="19">
          <cell r="B19" t="str">
            <v>091671756051</v>
          </cell>
          <cell r="C19" t="str">
            <v>VCC17.(OL)PLUSH LLAMA</v>
          </cell>
          <cell r="D19">
            <v>7.99</v>
          </cell>
          <cell r="E19">
            <v>10.99</v>
          </cell>
        </row>
        <row r="20">
          <cell r="B20" t="str">
            <v>OK2K</v>
          </cell>
          <cell r="C20">
            <v>10.989997863769531</v>
          </cell>
          <cell r="D20">
            <v>10.989997863769531</v>
          </cell>
          <cell r="E20">
            <v>-0.01</v>
          </cell>
        </row>
        <row r="21">
          <cell r="B21" t="str">
            <v>EXPERIENCE PERU</v>
          </cell>
          <cell r="C21">
            <v>-9.9999979138374329E-3</v>
          </cell>
          <cell r="D21">
            <v>-9.9999979138374329E-3</v>
          </cell>
          <cell r="E21">
            <v>-0.01</v>
          </cell>
        </row>
        <row r="22">
          <cell r="B22">
            <v>9781470743130</v>
          </cell>
          <cell r="C22" t="str">
            <v>VBCC17: ANC  LITTLE LLAMA.10 PKG</v>
          </cell>
          <cell r="D22">
            <v>8.99</v>
          </cell>
          <cell r="E22">
            <v>12.49</v>
          </cell>
        </row>
        <row r="23">
          <cell r="B23">
            <v>9781470743147</v>
          </cell>
          <cell r="C23" t="str">
            <v>VBCC17: ANC PULSERA WRISTBAND.10 PKG</v>
          </cell>
          <cell r="D23">
            <v>6.99</v>
          </cell>
          <cell r="E23">
            <v>9.99</v>
          </cell>
        </row>
        <row r="24">
          <cell r="B24">
            <v>9781470743154</v>
          </cell>
          <cell r="C24" t="str">
            <v>VBCC17: ANC AWESOME OCARINA.10 PKG</v>
          </cell>
          <cell r="D24">
            <v>11.99</v>
          </cell>
          <cell r="E24">
            <v>16.489999999999998</v>
          </cell>
        </row>
        <row r="25">
          <cell r="B25">
            <v>9781470743161</v>
          </cell>
          <cell r="C25" t="str">
            <v>VBCC17: ANC SHIPIBO GIFT BOX.10 PKG</v>
          </cell>
          <cell r="D25">
            <v>5.99</v>
          </cell>
          <cell r="E25">
            <v>8.49</v>
          </cell>
        </row>
        <row r="26">
          <cell r="B26">
            <v>9781470743178</v>
          </cell>
          <cell r="C26" t="str">
            <v>VBCC17: ANC MINI MARACAS.10 PKG</v>
          </cell>
          <cell r="D26">
            <v>6.99</v>
          </cell>
          <cell r="E26">
            <v>9.99</v>
          </cell>
        </row>
        <row r="27">
          <cell r="B27" t="str">
            <v>MUSIC &amp; MEDIA</v>
          </cell>
          <cell r="C27">
            <v>9.9899978637695313</v>
          </cell>
          <cell r="D27">
            <v>9.9899978637695313</v>
          </cell>
          <cell r="E27">
            <v>-0.01</v>
          </cell>
        </row>
        <row r="28">
          <cell r="B28">
            <v>9781470739140</v>
          </cell>
          <cell r="C28" t="str">
            <v>VCC17.PARTICIPANT CD</v>
          </cell>
          <cell r="D28">
            <v>6.99</v>
          </cell>
          <cell r="E28">
            <v>9.99</v>
          </cell>
        </row>
        <row r="29">
          <cell r="B29">
            <v>9781470739263</v>
          </cell>
          <cell r="C29" t="str">
            <v>VCC17.CD MUSIC.LDR VERSION.2/SET</v>
          </cell>
          <cell r="D29">
            <v>14.99</v>
          </cell>
          <cell r="E29">
            <v>20.99</v>
          </cell>
        </row>
        <row r="30">
          <cell r="B30">
            <v>9781470739270</v>
          </cell>
          <cell r="C30" t="str">
            <v>VCC17.MUSIC PARTICIPANT DWNLD CARD</v>
          </cell>
          <cell r="D30">
            <v>6.99</v>
          </cell>
          <cell r="E30">
            <v>9.99</v>
          </cell>
        </row>
        <row r="31">
          <cell r="B31">
            <v>9781470739577</v>
          </cell>
          <cell r="C31" t="str">
            <v>VCC17.CLIP ART &amp; RESOURCES CD</v>
          </cell>
          <cell r="D31">
            <v>19.989999999999998</v>
          </cell>
          <cell r="E31">
            <v>27.49</v>
          </cell>
        </row>
        <row r="32">
          <cell r="B32">
            <v>9781470742386</v>
          </cell>
          <cell r="C32" t="str">
            <v>VCC17.MUSIC DVD</v>
          </cell>
          <cell r="D32">
            <v>15.99</v>
          </cell>
          <cell r="E32">
            <v>21.99</v>
          </cell>
        </row>
        <row r="33">
          <cell r="B33">
            <v>9781470742393</v>
          </cell>
          <cell r="C33" t="str">
            <v>VCC17.ULT RECRUITG &amp; TRAING DVD</v>
          </cell>
          <cell r="D33">
            <v>14.99</v>
          </cell>
          <cell r="E33">
            <v>20.99</v>
          </cell>
        </row>
        <row r="34">
          <cell r="B34" t="str">
            <v>DECORATING</v>
          </cell>
          <cell r="C34">
            <v>20.989990234375</v>
          </cell>
          <cell r="D34">
            <v>20.989990234375</v>
          </cell>
          <cell r="E34">
            <v>-0.01</v>
          </cell>
        </row>
        <row r="35">
          <cell r="B35">
            <v>9781470739232</v>
          </cell>
          <cell r="C35" t="str">
            <v>VCC17.BIBLE POINT POSTERS.5/SET</v>
          </cell>
          <cell r="D35">
            <v>10.99</v>
          </cell>
          <cell r="E35">
            <v>15.49</v>
          </cell>
        </row>
        <row r="36">
          <cell r="B36">
            <v>9781470739249</v>
          </cell>
          <cell r="C36" t="str">
            <v>VCC17.BIBLE VERSE POSTERS.5/SET</v>
          </cell>
          <cell r="D36">
            <v>10.99</v>
          </cell>
          <cell r="E36">
            <v>15.49</v>
          </cell>
        </row>
        <row r="37">
          <cell r="B37">
            <v>9781470739324</v>
          </cell>
          <cell r="C37" t="str">
            <v>VCC17.GIANT DECO PSTR.6/SET</v>
          </cell>
          <cell r="D37">
            <v>36.99</v>
          </cell>
          <cell r="E37">
            <v>50.99</v>
          </cell>
        </row>
        <row r="38">
          <cell r="B38">
            <v>9781470739331</v>
          </cell>
          <cell r="C38" t="str">
            <v>VCC17.GIANT EXPERNC POSTER PK.5/SET</v>
          </cell>
          <cell r="D38">
            <v>35.99</v>
          </cell>
          <cell r="E38">
            <v>49.49</v>
          </cell>
        </row>
        <row r="39">
          <cell r="B39">
            <v>9781470739348</v>
          </cell>
          <cell r="C39" t="str">
            <v>VCC17.GIANT OUTDOOR BANNER</v>
          </cell>
          <cell r="D39">
            <v>38.99</v>
          </cell>
          <cell r="E39">
            <v>53.49</v>
          </cell>
        </row>
        <row r="40">
          <cell r="B40">
            <v>9781470739355</v>
          </cell>
          <cell r="C40" t="str">
            <v>VCC17.GIANT TREATS POSTER PK.5/SET</v>
          </cell>
          <cell r="D40">
            <v>35.99</v>
          </cell>
          <cell r="E40">
            <v>49.49</v>
          </cell>
        </row>
        <row r="41">
          <cell r="B41">
            <v>9781470739386</v>
          </cell>
          <cell r="C41" t="str">
            <v>VCC17.PUBLICITY POSTERS.5/PKG</v>
          </cell>
          <cell r="D41">
            <v>9.99</v>
          </cell>
          <cell r="E41">
            <v>13.99</v>
          </cell>
        </row>
        <row r="42">
          <cell r="B42">
            <v>9781470739454</v>
          </cell>
          <cell r="C42" t="str">
            <v>VCC17.STATION SIGN POSTERS.?/SET</v>
          </cell>
          <cell r="D42">
            <v>12.99</v>
          </cell>
          <cell r="E42">
            <v>17.989999999999998</v>
          </cell>
        </row>
        <row r="43">
          <cell r="B43">
            <v>9781470742379</v>
          </cell>
          <cell r="C43" t="str">
            <v>VCC17.DECORATING PLACES DVD</v>
          </cell>
          <cell r="D43">
            <v>14.99</v>
          </cell>
          <cell r="E43">
            <v>20.99</v>
          </cell>
        </row>
        <row r="44">
          <cell r="B44">
            <v>9781470742638</v>
          </cell>
          <cell r="C44" t="str">
            <v>VCC17.(OL) FABRIC BKDROP PANELS.3/SET</v>
          </cell>
          <cell r="D44">
            <v>89.99</v>
          </cell>
          <cell r="E44">
            <v>123.49</v>
          </cell>
        </row>
        <row r="45">
          <cell r="B45">
            <v>9781470742669</v>
          </cell>
          <cell r="C45" t="str">
            <v>VCC17.THEME DISPLAY (SELLABLE)</v>
          </cell>
          <cell r="D45">
            <v>35.99</v>
          </cell>
          <cell r="E45">
            <v>49.49</v>
          </cell>
        </row>
        <row r="46">
          <cell r="B46" t="str">
            <v>034689520627</v>
          </cell>
          <cell r="C46" t="str">
            <v>(OL).SKY PLASTIC BACKDROP</v>
          </cell>
          <cell r="D46">
            <v>18.989999999999998</v>
          </cell>
          <cell r="E46">
            <v>26.49</v>
          </cell>
        </row>
        <row r="47">
          <cell r="B47">
            <v>9780764475818</v>
          </cell>
          <cell r="C47" t="str">
            <v>(OL).BIG BLUE SKY FABRIC WALL HANGING</v>
          </cell>
          <cell r="D47">
            <v>59.99</v>
          </cell>
          <cell r="E47">
            <v>82.49</v>
          </cell>
        </row>
        <row r="48">
          <cell r="B48" t="str">
            <v>034689571612</v>
          </cell>
          <cell r="C48" t="str">
            <v>(OL).TISSUE GRASS MAT</v>
          </cell>
          <cell r="D48">
            <v>5.49</v>
          </cell>
          <cell r="E48">
            <v>7.99</v>
          </cell>
        </row>
        <row r="49">
          <cell r="B49" t="str">
            <v>029444121515</v>
          </cell>
          <cell r="C49" t="str">
            <v>(OL).STONE/ROCK WALL COROBUFF.4'x25'</v>
          </cell>
          <cell r="D49">
            <v>34.99</v>
          </cell>
          <cell r="E49">
            <v>47.99</v>
          </cell>
        </row>
        <row r="50">
          <cell r="B50">
            <v>9781470723583</v>
          </cell>
          <cell r="C50" t="str">
            <v>EVBS15 and VBCC15: OL Water Ripple Light</v>
          </cell>
          <cell r="D50">
            <v>29.99</v>
          </cell>
          <cell r="E50">
            <v>41.49</v>
          </cell>
        </row>
        <row r="51">
          <cell r="B51">
            <v>9780764491061</v>
          </cell>
          <cell r="C51" t="str">
            <v>(OL).WATER FABRIC.5'x10'</v>
          </cell>
          <cell r="D51">
            <v>32.49</v>
          </cell>
          <cell r="E51">
            <v>44.99</v>
          </cell>
        </row>
        <row r="52">
          <cell r="B52">
            <v>9781470726812</v>
          </cell>
          <cell r="C52" t="str">
            <v>(OL)130 WATT HEAVYDUTY HOT KNIFE.HF</v>
          </cell>
          <cell r="D52">
            <v>49.99</v>
          </cell>
          <cell r="E52">
            <v>68.489999999999995</v>
          </cell>
        </row>
        <row r="53">
          <cell r="B53">
            <v>811995011427</v>
          </cell>
          <cell r="C53" t="str">
            <v>GROUP (OL).PREMIUM HOT KNIFE W/2 BLADES</v>
          </cell>
          <cell r="D53">
            <v>199</v>
          </cell>
          <cell r="E53">
            <v>272.99</v>
          </cell>
        </row>
        <row r="54">
          <cell r="B54">
            <v>811995011267</v>
          </cell>
          <cell r="C54" t="str">
            <v>EVBS15: (OL) Curved Blade for Hot Knife</v>
          </cell>
          <cell r="D54">
            <v>45.99</v>
          </cell>
          <cell r="E54">
            <v>63.49</v>
          </cell>
        </row>
        <row r="55">
          <cell r="B55">
            <v>646847114717</v>
          </cell>
          <cell r="C55" t="str">
            <v>VBS 2006: (OL) Straight Blade for Hot Knife</v>
          </cell>
          <cell r="D55">
            <v>39.99</v>
          </cell>
          <cell r="E55">
            <v>54.99</v>
          </cell>
        </row>
        <row r="56">
          <cell r="B56">
            <v>646847165689</v>
          </cell>
          <cell r="C56" t="str">
            <v>VBS 2010: (OL) V Groove Blade 3/4î for Hot Knife [MASTER]</v>
          </cell>
          <cell r="D56">
            <v>59.99</v>
          </cell>
          <cell r="E56">
            <v>82.49</v>
          </cell>
        </row>
        <row r="57">
          <cell r="B57">
            <v>646847165672</v>
          </cell>
          <cell r="C57" t="str">
            <v>(OL).SQ BLADE FOR HOT KNIFE</v>
          </cell>
          <cell r="D57">
            <v>59.99</v>
          </cell>
          <cell r="E57">
            <v>82.49</v>
          </cell>
        </row>
        <row r="58">
          <cell r="B58">
            <v>634524043658</v>
          </cell>
          <cell r="C58" t="str">
            <v>(OL).1/2" GLUE DOTS.200/PKG</v>
          </cell>
          <cell r="D58">
            <v>5.49</v>
          </cell>
          <cell r="E58">
            <v>7.99</v>
          </cell>
        </row>
        <row r="59">
          <cell r="B59">
            <v>634524337948</v>
          </cell>
          <cell r="C59" t="str">
            <v>(OL).MINI GLUE DOTS 3/16".300 DOTS/PKG</v>
          </cell>
          <cell r="D59">
            <v>5.49</v>
          </cell>
          <cell r="E59">
            <v>7.99</v>
          </cell>
        </row>
        <row r="60">
          <cell r="B60" t="str">
            <v>034689520610</v>
          </cell>
          <cell r="C60" t="str">
            <v>(OL) MEADOW PLASTIC BACKDROP</v>
          </cell>
          <cell r="D60">
            <v>18.989999999999998</v>
          </cell>
          <cell r="E60">
            <v>26.49</v>
          </cell>
        </row>
        <row r="61">
          <cell r="B61" t="str">
            <v>034689058502</v>
          </cell>
          <cell r="C61" t="str">
            <v>VCC17.(OL)PALM LEAF TABLE COVER</v>
          </cell>
          <cell r="D61">
            <v>7.99</v>
          </cell>
          <cell r="E61">
            <v>10.99</v>
          </cell>
        </row>
        <row r="62">
          <cell r="B62" t="str">
            <v>034689559269</v>
          </cell>
          <cell r="C62" t="str">
            <v>VCC17.(OL)EXOTIC BIRD CUTOUTS</v>
          </cell>
          <cell r="D62">
            <v>3.99</v>
          </cell>
          <cell r="E62">
            <v>5.49</v>
          </cell>
        </row>
        <row r="63">
          <cell r="B63" t="str">
            <v>034689060444</v>
          </cell>
          <cell r="C63" t="str">
            <v>VCC17.(OL)JUNGLE VINE STREAMER</v>
          </cell>
          <cell r="D63">
            <v>3.99</v>
          </cell>
          <cell r="E63">
            <v>5.49</v>
          </cell>
        </row>
        <row r="64">
          <cell r="B64" t="str">
            <v>034689060819</v>
          </cell>
          <cell r="C64" t="str">
            <v>VCC17.(OL)FIESTA TABLECOVER</v>
          </cell>
          <cell r="D64">
            <v>7.99</v>
          </cell>
          <cell r="E64">
            <v>10.99</v>
          </cell>
        </row>
        <row r="65">
          <cell r="B65" t="str">
            <v>034689509219</v>
          </cell>
          <cell r="C65" t="str">
            <v>VCC17.(OL)FIESTA TABLE RUNNER</v>
          </cell>
          <cell r="D65">
            <v>3.99</v>
          </cell>
          <cell r="E65">
            <v>5.49</v>
          </cell>
        </row>
        <row r="66">
          <cell r="B66" t="str">
            <v>034689064022</v>
          </cell>
          <cell r="C66" t="str">
            <v>VCC17.(OL)DROP FRINGE GARLAND</v>
          </cell>
          <cell r="D66">
            <v>3.99</v>
          </cell>
          <cell r="E66">
            <v>5.49</v>
          </cell>
        </row>
        <row r="67">
          <cell r="B67" t="str">
            <v>034689521044</v>
          </cell>
          <cell r="C67" t="str">
            <v>(OL).JUNGLE TREES PLASTIC BKDRP</v>
          </cell>
          <cell r="D67">
            <v>18.989999999999998</v>
          </cell>
          <cell r="E67">
            <v>26.49</v>
          </cell>
        </row>
        <row r="68">
          <cell r="B68" t="str">
            <v>034689521051</v>
          </cell>
          <cell r="C68" t="str">
            <v>(OL).JUNGLE FOLIAGE PLASTIC BKDRP</v>
          </cell>
          <cell r="D68">
            <v>18.989999999999998</v>
          </cell>
          <cell r="E68">
            <v>26.49</v>
          </cell>
        </row>
        <row r="69">
          <cell r="B69" t="str">
            <v>034689544326</v>
          </cell>
          <cell r="C69" t="str">
            <v>VCC17.(OL)JUNGLE MONKEY PARTY</v>
          </cell>
          <cell r="D69">
            <v>18.989999999999998</v>
          </cell>
          <cell r="E69">
            <v>26.49</v>
          </cell>
        </row>
        <row r="70">
          <cell r="B70" t="str">
            <v>034689111993</v>
          </cell>
          <cell r="C70" t="str">
            <v>VCC17.(OL)TISSUE VINE STRMR.ORNG/YLW</v>
          </cell>
          <cell r="D70">
            <v>2.99</v>
          </cell>
          <cell r="E70">
            <v>4.49</v>
          </cell>
        </row>
        <row r="71">
          <cell r="B71" t="str">
            <v>034689111955</v>
          </cell>
          <cell r="C71" t="str">
            <v>VCC17.(OL)TISSUE VINE STRMR.TURQUOISE</v>
          </cell>
          <cell r="D71">
            <v>2.99</v>
          </cell>
          <cell r="E71">
            <v>4.49</v>
          </cell>
        </row>
        <row r="72">
          <cell r="B72" t="str">
            <v>034689111818</v>
          </cell>
          <cell r="C72" t="str">
            <v>(OL).TISSUE PAPER VINE.GREEN</v>
          </cell>
          <cell r="D72">
            <v>2.99</v>
          </cell>
          <cell r="E72">
            <v>4.49</v>
          </cell>
        </row>
        <row r="73">
          <cell r="B73" t="str">
            <v>034689164371</v>
          </cell>
          <cell r="C73" t="str">
            <v>(OL).TISSUE VINE.GREEN/BROWN</v>
          </cell>
          <cell r="D73">
            <v>2.99</v>
          </cell>
          <cell r="E73">
            <v>4.49</v>
          </cell>
        </row>
        <row r="74">
          <cell r="B74">
            <v>9781470729059</v>
          </cell>
          <cell r="C74" t="str">
            <v>(OL)SQUISHY FOAM ROCK</v>
          </cell>
          <cell r="D74">
            <v>3.99</v>
          </cell>
          <cell r="E74">
            <v>5.49</v>
          </cell>
        </row>
        <row r="75">
          <cell r="B75" t="str">
            <v>WEARABLES</v>
          </cell>
          <cell r="C75">
            <v>5.4899978637695313</v>
          </cell>
          <cell r="D75">
            <v>5.4899978637695313</v>
          </cell>
          <cell r="E75">
            <v>-0.01</v>
          </cell>
        </row>
        <row r="76">
          <cell r="B76">
            <v>9781470739362</v>
          </cell>
          <cell r="C76" t="str">
            <v>VCC17.IRON-ON TRANSFERS.10/PKG</v>
          </cell>
          <cell r="D76">
            <v>17.989999999999998</v>
          </cell>
          <cell r="E76">
            <v>24.99</v>
          </cell>
        </row>
        <row r="77">
          <cell r="B77">
            <v>9781470739393</v>
          </cell>
          <cell r="C77" t="str">
            <v>VCC17.STAFF TSHIRT.ADULT.SM 34-36</v>
          </cell>
          <cell r="D77">
            <v>6.99</v>
          </cell>
          <cell r="E77">
            <v>9.99</v>
          </cell>
        </row>
        <row r="78">
          <cell r="B78">
            <v>9781470739409</v>
          </cell>
          <cell r="C78" t="str">
            <v>VCC17.STAFF TSHIRT.ADULT.MED 38-40</v>
          </cell>
          <cell r="D78">
            <v>8.7899999999999991</v>
          </cell>
          <cell r="E78">
            <v>12.49</v>
          </cell>
        </row>
        <row r="79">
          <cell r="B79">
            <v>9781470739416</v>
          </cell>
          <cell r="C79" t="str">
            <v>VCC17.STAFF TSHIRT.ADULT.LG 42-44</v>
          </cell>
          <cell r="D79">
            <v>8.7899999999999991</v>
          </cell>
          <cell r="E79">
            <v>12.49</v>
          </cell>
        </row>
        <row r="80">
          <cell r="B80">
            <v>9781470739423</v>
          </cell>
          <cell r="C80" t="str">
            <v>VCC17.STAFF TSHIRT.ADULT.XL 46-48</v>
          </cell>
          <cell r="D80">
            <v>8.7899999999999991</v>
          </cell>
          <cell r="E80">
            <v>12.49</v>
          </cell>
        </row>
        <row r="81">
          <cell r="B81">
            <v>9781470739430</v>
          </cell>
          <cell r="C81" t="str">
            <v>VCC17.STAFF TSHIRT.ADULT.2XL 50-52</v>
          </cell>
          <cell r="D81">
            <v>11.99</v>
          </cell>
          <cell r="E81">
            <v>16.989999999999998</v>
          </cell>
        </row>
        <row r="82">
          <cell r="B82">
            <v>9781470739447</v>
          </cell>
          <cell r="C82" t="str">
            <v>VCC17.STAFF TSHIRT.ADULT.3XL 54-56</v>
          </cell>
          <cell r="D82">
            <v>11.99</v>
          </cell>
          <cell r="E82">
            <v>16.989999999999998</v>
          </cell>
        </row>
        <row r="83">
          <cell r="B83">
            <v>9781470739461</v>
          </cell>
          <cell r="C83" t="str">
            <v>VCC17.THEME TSHIRT.CHILD.XS 2-4</v>
          </cell>
          <cell r="D83">
            <v>4.29</v>
          </cell>
          <cell r="E83">
            <v>6.49</v>
          </cell>
        </row>
        <row r="84">
          <cell r="B84">
            <v>9781470739478</v>
          </cell>
          <cell r="C84" t="str">
            <v>VCC17.THEME TSHIRT.CHILD.SM 6-8</v>
          </cell>
          <cell r="D84">
            <v>4.29</v>
          </cell>
          <cell r="E84">
            <v>6.49</v>
          </cell>
        </row>
        <row r="85">
          <cell r="B85">
            <v>9781470739485</v>
          </cell>
          <cell r="C85" t="str">
            <v>VCC17.THEME TSHIRT.CHILD.MED 10-12</v>
          </cell>
          <cell r="D85">
            <v>4.29</v>
          </cell>
          <cell r="E85">
            <v>6.49</v>
          </cell>
        </row>
        <row r="86">
          <cell r="B86">
            <v>9781470739492</v>
          </cell>
          <cell r="C86" t="str">
            <v>VCC17.THEME TSHIRT.CHILD.LG 14-16</v>
          </cell>
          <cell r="D86">
            <v>4.29</v>
          </cell>
          <cell r="E86">
            <v>6.49</v>
          </cell>
        </row>
        <row r="87">
          <cell r="B87">
            <v>9781470739508</v>
          </cell>
          <cell r="C87" t="str">
            <v>VCC17.THEME TSHIRT.ADULT.SM 34-36</v>
          </cell>
          <cell r="D87">
            <v>6.39</v>
          </cell>
          <cell r="E87">
            <v>8.99</v>
          </cell>
        </row>
        <row r="88">
          <cell r="B88">
            <v>9781470739515</v>
          </cell>
          <cell r="C88" t="str">
            <v>VCC17.THEME TSHIRT.ADULT.MED.38-40</v>
          </cell>
          <cell r="D88">
            <v>8.39</v>
          </cell>
          <cell r="E88">
            <v>11.99</v>
          </cell>
        </row>
        <row r="89">
          <cell r="B89">
            <v>9781470739522</v>
          </cell>
          <cell r="C89" t="str">
            <v>VCC17.THEME TSHIRT.ADULT.LG 42-44</v>
          </cell>
          <cell r="D89">
            <v>8.39</v>
          </cell>
          <cell r="E89">
            <v>11.99</v>
          </cell>
        </row>
        <row r="90">
          <cell r="B90">
            <v>9781470739539</v>
          </cell>
          <cell r="C90" t="str">
            <v>VCC17.THEME TSHIRT.ADULT.XL 46-48</v>
          </cell>
          <cell r="D90">
            <v>8.39</v>
          </cell>
          <cell r="E90">
            <v>11.99</v>
          </cell>
        </row>
        <row r="91">
          <cell r="B91">
            <v>9781470739546</v>
          </cell>
          <cell r="C91" t="str">
            <v>VCC17.THEME TSHIRT.ADULT.2XL 50-52</v>
          </cell>
          <cell r="D91">
            <v>10.29</v>
          </cell>
          <cell r="E91">
            <v>14.49</v>
          </cell>
        </row>
        <row r="92">
          <cell r="B92">
            <v>9781470739553</v>
          </cell>
          <cell r="C92" t="str">
            <v>VCC17.THEME TSHIRT.ADULT.3XL 54-56</v>
          </cell>
          <cell r="D92">
            <v>10.29</v>
          </cell>
          <cell r="E92">
            <v>14.49</v>
          </cell>
        </row>
        <row r="93">
          <cell r="B93">
            <v>887600449190</v>
          </cell>
          <cell r="C93" t="str">
            <v>(OL) SHEPHERDS STAFF</v>
          </cell>
          <cell r="D93">
            <v>5.99</v>
          </cell>
          <cell r="E93">
            <v>8.49</v>
          </cell>
        </row>
        <row r="94">
          <cell r="B94" t="str">
            <v>DIRECTOR RESOURCES</v>
          </cell>
          <cell r="C94">
            <v>8.4899978637695313</v>
          </cell>
          <cell r="D94">
            <v>8.4899978637695313</v>
          </cell>
          <cell r="E94">
            <v>-0.01</v>
          </cell>
        </row>
        <row r="95">
          <cell r="B95">
            <v>9781470739287</v>
          </cell>
          <cell r="C95" t="str">
            <v>VCC17.CREW BAGS.10/PKG</v>
          </cell>
          <cell r="D95">
            <v>9.99</v>
          </cell>
          <cell r="E95">
            <v>13.99</v>
          </cell>
        </row>
        <row r="96">
          <cell r="B96">
            <v>9781470739294</v>
          </cell>
          <cell r="C96" t="str">
            <v>VCC17.CREW SIGNS.10/SET</v>
          </cell>
          <cell r="D96">
            <v>12.99</v>
          </cell>
          <cell r="E96">
            <v>17.989999999999998</v>
          </cell>
        </row>
        <row r="97">
          <cell r="B97">
            <v>9781470739317</v>
          </cell>
          <cell r="C97" t="str">
            <v>VCC17.FOLLOW-UP FOTO FRAMES.10/PKG</v>
          </cell>
          <cell r="D97">
            <v>9.99</v>
          </cell>
          <cell r="E97">
            <v>13.99</v>
          </cell>
        </row>
        <row r="98">
          <cell r="B98" t="str">
            <v>049392101681</v>
          </cell>
          <cell r="C98" t="str">
            <v>VCC15.(OL) INFLATABLE GLOBE</v>
          </cell>
          <cell r="D98">
            <v>3.99</v>
          </cell>
          <cell r="E98">
            <v>5.49</v>
          </cell>
        </row>
        <row r="99">
          <cell r="B99">
            <v>851445823057</v>
          </cell>
          <cell r="C99" t="str">
            <v>(OL).12' PARACHUTE</v>
          </cell>
          <cell r="D99">
            <v>49.99</v>
          </cell>
          <cell r="E99">
            <v>68.489999999999995</v>
          </cell>
        </row>
        <row r="100">
          <cell r="B100">
            <v>9781470734794</v>
          </cell>
          <cell r="C100" t="str">
            <v>VBS16.COLOR CHANGING HEARTS.10/PKG</v>
          </cell>
          <cell r="D100">
            <v>3.99</v>
          </cell>
          <cell r="E100">
            <v>5.49</v>
          </cell>
        </row>
        <row r="101">
          <cell r="B101">
            <v>9780764491313</v>
          </cell>
          <cell r="C101" t="str">
            <v>(OL) GOD SIGHT LIGHTS.24/PKG</v>
          </cell>
          <cell r="D101">
            <v>24.99</v>
          </cell>
          <cell r="E101">
            <v>34.49</v>
          </cell>
        </row>
        <row r="102">
          <cell r="B102">
            <v>780984889654</v>
          </cell>
          <cell r="C102" t="str">
            <v>VCC17.(OL) BIRD WHISTLE</v>
          </cell>
          <cell r="D102">
            <v>9.99</v>
          </cell>
          <cell r="E102">
            <v>13.99</v>
          </cell>
        </row>
        <row r="103">
          <cell r="B103" t="str">
            <v>LEADER MANUALS</v>
          </cell>
          <cell r="C103">
            <v>13.989997863769531</v>
          </cell>
          <cell r="D103">
            <v>13.989997863769531</v>
          </cell>
          <cell r="E103">
            <v>-0.01</v>
          </cell>
        </row>
        <row r="104">
          <cell r="B104">
            <v>9781470739256</v>
          </cell>
          <cell r="C104" t="str">
            <v>VCC17.CELEBRATION LDR MANUAL</v>
          </cell>
          <cell r="D104">
            <v>10.49</v>
          </cell>
          <cell r="E104">
            <v>14.49</v>
          </cell>
        </row>
        <row r="105">
          <cell r="B105">
            <v>9781470742416</v>
          </cell>
          <cell r="C105" t="str">
            <v>VCC17.BIBLE ADVNTR LDR MAN</v>
          </cell>
          <cell r="D105">
            <v>10.49</v>
          </cell>
          <cell r="E105">
            <v>14.49</v>
          </cell>
        </row>
        <row r="106">
          <cell r="B106">
            <v>9781470742423</v>
          </cell>
          <cell r="C106" t="str">
            <v>VCC17.EXPERIENCE LDR MAN W/DVD</v>
          </cell>
          <cell r="D106">
            <v>12.99</v>
          </cell>
          <cell r="E106">
            <v>17.989999999999998</v>
          </cell>
        </row>
        <row r="107">
          <cell r="B107">
            <v>9781470742430</v>
          </cell>
          <cell r="C107" t="str">
            <v>VCC17.GAMES LDR MAN</v>
          </cell>
          <cell r="D107">
            <v>10.49</v>
          </cell>
          <cell r="E107">
            <v>14.49</v>
          </cell>
        </row>
        <row r="108">
          <cell r="B108">
            <v>9781470742447</v>
          </cell>
          <cell r="C108" t="str">
            <v>VCC17.PRESCH DIR MAN</v>
          </cell>
          <cell r="D108">
            <v>14.99</v>
          </cell>
          <cell r="E108">
            <v>20.99</v>
          </cell>
        </row>
        <row r="109">
          <cell r="B109">
            <v>9781470742454</v>
          </cell>
          <cell r="C109" t="str">
            <v>VCC17.SNACKS LDR MAN</v>
          </cell>
          <cell r="D109">
            <v>10.49</v>
          </cell>
          <cell r="E109">
            <v>14.49</v>
          </cell>
        </row>
        <row r="110">
          <cell r="B110">
            <v>9781470742461</v>
          </cell>
          <cell r="C110" t="str">
            <v>VCC17.ULT DIR GO-TO-GDE</v>
          </cell>
          <cell r="D110">
            <v>14.99</v>
          </cell>
          <cell r="E110">
            <v>20.99</v>
          </cell>
        </row>
        <row r="111">
          <cell r="B111" t="str">
            <v>DOWNLOADS</v>
          </cell>
          <cell r="C111">
            <v>20.989990234375</v>
          </cell>
          <cell r="D111">
            <v>20.989990234375</v>
          </cell>
          <cell r="E111">
            <v>-0.01</v>
          </cell>
        </row>
        <row r="112">
          <cell r="B112">
            <v>9781470742195</v>
          </cell>
          <cell r="C112" t="str">
            <v>VCC17.BIBLE ADVENTURE LDR MAN DWNLD</v>
          </cell>
          <cell r="D112">
            <v>9.49</v>
          </cell>
          <cell r="E112">
            <v>13.49</v>
          </cell>
        </row>
        <row r="113">
          <cell r="B113">
            <v>9781470742201</v>
          </cell>
          <cell r="C113" t="str">
            <v>VCC17.CELEBRATION LDR MAN DWNLD</v>
          </cell>
          <cell r="D113">
            <v>9.49</v>
          </cell>
          <cell r="E113">
            <v>13.49</v>
          </cell>
        </row>
        <row r="114">
          <cell r="B114">
            <v>9781470742300</v>
          </cell>
          <cell r="C114" t="str">
            <v>VCC17.EXPERIENCE LDR MAN DWNLD</v>
          </cell>
          <cell r="D114">
            <v>11.99</v>
          </cell>
          <cell r="E114">
            <v>16.489999999999998</v>
          </cell>
        </row>
        <row r="115">
          <cell r="B115">
            <v>9781470742317</v>
          </cell>
          <cell r="C115" t="str">
            <v>VCC17.GAMES LDR MAN DWNLD</v>
          </cell>
          <cell r="D115">
            <v>9.49</v>
          </cell>
          <cell r="E115">
            <v>13.49</v>
          </cell>
        </row>
        <row r="116">
          <cell r="B116">
            <v>9781470742324</v>
          </cell>
          <cell r="C116" t="str">
            <v>VCC17.DIR MAN.PRESCH.DWNLD</v>
          </cell>
          <cell r="D116">
            <v>13.99</v>
          </cell>
          <cell r="E116">
            <v>19.489999999999998</v>
          </cell>
        </row>
        <row r="117">
          <cell r="B117">
            <v>9781470742331</v>
          </cell>
          <cell r="C117" t="str">
            <v>VCC17.SHEET MUSIC DWNLD</v>
          </cell>
          <cell r="D117">
            <v>5.49</v>
          </cell>
          <cell r="E117">
            <v>7.99</v>
          </cell>
        </row>
        <row r="118">
          <cell r="B118">
            <v>9781470742348</v>
          </cell>
          <cell r="C118" t="str">
            <v>VCC17.SNACKS LDR MAN DWNLD</v>
          </cell>
          <cell r="D118">
            <v>9.49</v>
          </cell>
          <cell r="E118">
            <v>13.49</v>
          </cell>
        </row>
        <row r="119">
          <cell r="B119">
            <v>9781470742355</v>
          </cell>
          <cell r="C119" t="str">
            <v>VCC17.ULT DIR GO-TO-GDE DWNLD</v>
          </cell>
          <cell r="D119">
            <v>13.99</v>
          </cell>
          <cell r="E119">
            <v>19.489999999999998</v>
          </cell>
        </row>
        <row r="120">
          <cell r="B120">
            <v>9781470742362</v>
          </cell>
          <cell r="C120" t="str">
            <v>VCC17.VOCAL LEAD SHEET DWNLD</v>
          </cell>
          <cell r="D120">
            <v>1.75</v>
          </cell>
          <cell r="E120">
            <v>2.4900000000000002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0"/>
  <sheetViews>
    <sheetView tabSelected="1" workbookViewId="0">
      <pane xSplit="3" ySplit="10" topLeftCell="D104" activePane="bottomRight" state="frozen"/>
      <selection pane="topRight" activeCell="D1" sqref="D1"/>
      <selection pane="bottomLeft" activeCell="A11" sqref="A11"/>
      <selection pane="bottomRight" activeCell="D4" sqref="D4"/>
    </sheetView>
  </sheetViews>
  <sheetFormatPr defaultRowHeight="15" x14ac:dyDescent="0.25"/>
  <cols>
    <col min="1" max="1" width="3" customWidth="1"/>
    <col min="2" max="2" width="19.85546875" style="2" customWidth="1"/>
    <col min="3" max="3" width="64.5703125" customWidth="1"/>
    <col min="4" max="4" width="16.42578125" customWidth="1"/>
    <col min="5" max="5" width="15.85546875" customWidth="1"/>
    <col min="6" max="6" width="5.85546875" customWidth="1"/>
    <col min="7" max="7" width="4" customWidth="1"/>
    <col min="8" max="8" width="4.28515625" customWidth="1"/>
    <col min="9" max="9" width="14.28515625" customWidth="1"/>
    <col min="10" max="10" width="11.28515625" customWidth="1"/>
    <col min="11" max="11" width="12.5703125" customWidth="1"/>
  </cols>
  <sheetData>
    <row r="1" spans="2:11" ht="33.75" x14ac:dyDescent="0.5">
      <c r="B1" s="31" t="s">
        <v>176</v>
      </c>
    </row>
    <row r="2" spans="2:11" x14ac:dyDescent="0.25">
      <c r="C2" s="25" t="s">
        <v>24</v>
      </c>
      <c r="D2" s="3"/>
      <c r="H2" s="22" t="s">
        <v>0</v>
      </c>
    </row>
    <row r="3" spans="2:11" x14ac:dyDescent="0.25">
      <c r="C3" s="24" t="s">
        <v>26</v>
      </c>
      <c r="D3" s="3"/>
      <c r="E3" s="107" t="s">
        <v>29</v>
      </c>
      <c r="G3" s="138"/>
      <c r="H3" s="1" t="s">
        <v>1</v>
      </c>
    </row>
    <row r="4" spans="2:11" x14ac:dyDescent="0.25">
      <c r="C4" s="24" t="s">
        <v>20</v>
      </c>
      <c r="E4" s="108">
        <v>0</v>
      </c>
      <c r="G4" s="5"/>
      <c r="H4" s="1" t="s">
        <v>2</v>
      </c>
    </row>
    <row r="5" spans="2:11" x14ac:dyDescent="0.25">
      <c r="C5" s="24" t="s">
        <v>21</v>
      </c>
      <c r="E5" s="108">
        <v>0</v>
      </c>
      <c r="G5" s="6"/>
      <c r="H5" s="23" t="s">
        <v>3</v>
      </c>
    </row>
    <row r="6" spans="2:11" x14ac:dyDescent="0.25">
      <c r="B6"/>
      <c r="C6" s="4" t="s">
        <v>22</v>
      </c>
      <c r="E6" s="27">
        <f>ROUNDUP(E4/E8,0)</f>
        <v>0</v>
      </c>
      <c r="G6" s="7"/>
      <c r="H6" s="1" t="s">
        <v>4</v>
      </c>
    </row>
    <row r="7" spans="2:11" x14ac:dyDescent="0.25">
      <c r="C7" s="4" t="s">
        <v>23</v>
      </c>
      <c r="E7" s="27">
        <f>ROUNDUP(E5/E8,0)</f>
        <v>0</v>
      </c>
      <c r="H7" s="8"/>
      <c r="I7" s="23" t="s">
        <v>5</v>
      </c>
    </row>
    <row r="8" spans="2:11" x14ac:dyDescent="0.25">
      <c r="C8" s="24" t="s">
        <v>53</v>
      </c>
      <c r="E8" s="108">
        <v>5</v>
      </c>
      <c r="H8" s="29"/>
      <c r="I8" s="23" t="s">
        <v>30</v>
      </c>
    </row>
    <row r="9" spans="2:11" x14ac:dyDescent="0.25">
      <c r="B9" s="37"/>
      <c r="C9" s="38"/>
      <c r="D9" s="39"/>
      <c r="E9" s="39"/>
      <c r="F9" s="39"/>
      <c r="G9" s="40"/>
      <c r="H9" s="36"/>
      <c r="I9" s="39"/>
      <c r="J9" s="39"/>
      <c r="K9" s="39"/>
    </row>
    <row r="10" spans="2:11" s="3" customFormat="1" ht="30" x14ac:dyDescent="0.25">
      <c r="B10" s="32" t="s">
        <v>6</v>
      </c>
      <c r="C10" s="28" t="s">
        <v>7</v>
      </c>
      <c r="D10" s="28" t="s">
        <v>8</v>
      </c>
      <c r="E10" s="28" t="s">
        <v>9</v>
      </c>
      <c r="F10" s="28"/>
      <c r="G10" s="28"/>
      <c r="H10" s="28"/>
      <c r="I10" s="33" t="s">
        <v>25</v>
      </c>
      <c r="J10" s="33" t="s">
        <v>27</v>
      </c>
      <c r="K10" s="34" t="s">
        <v>28</v>
      </c>
    </row>
    <row r="11" spans="2:11" ht="18.75" x14ac:dyDescent="0.3">
      <c r="B11" s="42" t="s">
        <v>10</v>
      </c>
      <c r="C11" s="9"/>
      <c r="D11" s="9"/>
      <c r="E11" s="9"/>
      <c r="F11" s="9"/>
      <c r="G11" s="9"/>
      <c r="H11" s="9"/>
      <c r="I11" s="9"/>
      <c r="J11" s="9"/>
      <c r="K11" s="9"/>
    </row>
    <row r="12" spans="2:11" s="139" customFormat="1" ht="15" customHeight="1" x14ac:dyDescent="0.25">
      <c r="B12" s="130">
        <v>9781470742409</v>
      </c>
      <c r="C12" s="20" t="s">
        <v>92</v>
      </c>
      <c r="D12" s="141">
        <v>154.99</v>
      </c>
      <c r="E12" s="142">
        <f>VLOOKUP(B12,'[1]Canada Pricing17'!$B$3:$E$120,4,FALSE)</f>
        <v>209.99</v>
      </c>
      <c r="F12" s="19"/>
      <c r="G12" s="19"/>
      <c r="H12" s="19"/>
      <c r="I12" s="19"/>
      <c r="J12" s="143"/>
      <c r="K12" s="77">
        <f t="shared" ref="K12" si="0">IF($E$3="US",J12*D12,IF($E$3="CAN",J12*E12,"Enter Cell E3"))</f>
        <v>0</v>
      </c>
    </row>
    <row r="13" spans="2:11" x14ac:dyDescent="0.25">
      <c r="B13" s="130">
        <v>9781470742843</v>
      </c>
      <c r="C13" s="20" t="s">
        <v>93</v>
      </c>
      <c r="D13" s="141">
        <v>189.99</v>
      </c>
      <c r="E13" s="142">
        <f>VLOOKUP(B13,'[1]Canada Pricing17'!$B$3:$E$120,4,FALSE)</f>
        <v>249.99</v>
      </c>
      <c r="F13" s="10"/>
      <c r="G13" s="118"/>
      <c r="H13" s="19"/>
      <c r="I13" s="10" t="str">
        <f>IF($E$4+$E$5&gt;0,1,"")</f>
        <v/>
      </c>
      <c r="J13" s="106"/>
      <c r="K13" s="77">
        <f>IF($E$3="US",J13*D13,IF($E$3="CAN",J13*E13,"Enter Cell E3"))</f>
        <v>0</v>
      </c>
    </row>
    <row r="14" spans="2:11" ht="18.75" x14ac:dyDescent="0.3">
      <c r="B14" s="41" t="s">
        <v>11</v>
      </c>
      <c r="C14" s="30"/>
      <c r="D14" s="116"/>
      <c r="E14" s="116"/>
      <c r="F14" s="9"/>
      <c r="G14" s="9"/>
      <c r="H14" s="9"/>
      <c r="I14" s="9"/>
      <c r="J14" s="114"/>
      <c r="K14" s="78"/>
    </row>
    <row r="15" spans="2:11" x14ac:dyDescent="0.25">
      <c r="B15" s="130">
        <v>9781470739225</v>
      </c>
      <c r="C15" s="15" t="s">
        <v>94</v>
      </c>
      <c r="D15" s="141">
        <v>3.29</v>
      </c>
      <c r="E15" s="142">
        <f>VLOOKUP(B15,'[1]Canada Pricing17'!$B$3:$E$120,4,FALSE)</f>
        <v>4.99</v>
      </c>
      <c r="F15" s="10"/>
      <c r="G15" s="118"/>
      <c r="H15" s="10"/>
      <c r="I15" s="10" t="str">
        <f>IF(($E$4+$E$5)&gt;0,($E$4+$E$5),"")</f>
        <v/>
      </c>
      <c r="J15" s="106"/>
      <c r="K15" s="77">
        <f t="shared" ref="K15:K35" si="1">IF($E$3="US",J15*D15,IF($E$3="CAN",J15*E15,"Enter Cell E3"))</f>
        <v>0</v>
      </c>
    </row>
    <row r="16" spans="2:11" s="137" customFormat="1" x14ac:dyDescent="0.25">
      <c r="B16" s="144">
        <v>646847118371</v>
      </c>
      <c r="C16" s="15" t="s">
        <v>95</v>
      </c>
      <c r="D16" s="141">
        <v>5.99</v>
      </c>
      <c r="E16" s="142">
        <f>VLOOKUP(B16,'[1]Canada Pricing17'!$B$3:$E$120,4,FALSE)</f>
        <v>8.49</v>
      </c>
      <c r="F16" s="10"/>
      <c r="G16" s="118"/>
      <c r="H16" s="26"/>
      <c r="I16" s="10" t="str">
        <f>IF(($E$5)&gt;0,ROUNDUP(($E$5)/10,0),"")</f>
        <v/>
      </c>
      <c r="J16" s="106"/>
      <c r="K16" s="77">
        <f t="shared" si="1"/>
        <v>0</v>
      </c>
    </row>
    <row r="17" spans="2:11" x14ac:dyDescent="0.25">
      <c r="B17" s="130">
        <v>9781470742645</v>
      </c>
      <c r="C17" s="15" t="s">
        <v>96</v>
      </c>
      <c r="D17" s="141">
        <v>2.69</v>
      </c>
      <c r="E17" s="142">
        <f>VLOOKUP(B17,'[1]Canada Pricing17'!$B$3:$E$120,4,FALSE)</f>
        <v>3.99</v>
      </c>
      <c r="F17" s="12"/>
      <c r="G17" s="118"/>
      <c r="H17" s="10"/>
      <c r="I17" s="10" t="str">
        <f>IF(($E$4)&gt;0,($E$4),"")</f>
        <v/>
      </c>
      <c r="J17" s="106"/>
      <c r="K17" s="77">
        <f t="shared" si="1"/>
        <v>0</v>
      </c>
    </row>
    <row r="18" spans="2:11" x14ac:dyDescent="0.25">
      <c r="B18" s="130">
        <v>9781470710217</v>
      </c>
      <c r="C18" s="20" t="s">
        <v>63</v>
      </c>
      <c r="D18" s="141">
        <v>17.989999999999998</v>
      </c>
      <c r="E18" s="142">
        <f>VLOOKUP(B18,'[1]Canada Pricing17'!$B$3:$E$120,4,FALSE)</f>
        <v>24.99</v>
      </c>
      <c r="F18" s="13"/>
      <c r="G18" s="14"/>
      <c r="H18" s="26"/>
      <c r="I18" s="10" t="str">
        <f>IF(($E$4+$E$5)&gt;0,ROUNDUP(($E$4+$E$5)/10,0),"")</f>
        <v/>
      </c>
      <c r="J18" s="106"/>
      <c r="K18" s="77">
        <f t="shared" si="1"/>
        <v>0</v>
      </c>
    </row>
    <row r="19" spans="2:11" x14ac:dyDescent="0.25">
      <c r="B19" s="130">
        <v>9781470739300</v>
      </c>
      <c r="C19" s="15" t="s">
        <v>98</v>
      </c>
      <c r="D19" s="141">
        <v>8.99</v>
      </c>
      <c r="E19" s="142">
        <f>VLOOKUP(B19,'[1]Canada Pricing17'!$B$3:$E$120,4,FALSE)</f>
        <v>12.49</v>
      </c>
      <c r="F19" s="13"/>
      <c r="G19" s="21"/>
      <c r="H19" s="10"/>
      <c r="I19" s="10" t="str">
        <f>IF(($E$4+$E$5)&gt;0,ROUNDUP(($E$4+$E$5)/10,0),"")</f>
        <v/>
      </c>
      <c r="J19" s="106"/>
      <c r="K19" s="77">
        <f t="shared" si="1"/>
        <v>0</v>
      </c>
    </row>
    <row r="20" spans="2:11" x14ac:dyDescent="0.25">
      <c r="B20" s="130">
        <v>9781470739379</v>
      </c>
      <c r="C20" s="15" t="s">
        <v>97</v>
      </c>
      <c r="D20" s="141">
        <v>4.99</v>
      </c>
      <c r="E20" s="142">
        <f>VLOOKUP(B20,'[1]Canada Pricing17'!$B$3:$E$120,4,FALSE)</f>
        <v>6.99</v>
      </c>
      <c r="F20" s="10"/>
      <c r="G20" s="14"/>
      <c r="H20" s="19"/>
      <c r="I20" s="10" t="str">
        <f>IF(($E$4+$E$5)&gt;0,ROUNDUP(($E$4+$E$5)/10,0),"")</f>
        <v/>
      </c>
      <c r="J20" s="106"/>
      <c r="K20" s="77">
        <f t="shared" si="1"/>
        <v>0</v>
      </c>
    </row>
    <row r="21" spans="2:11" ht="18.75" x14ac:dyDescent="0.3">
      <c r="B21" s="41" t="s">
        <v>12</v>
      </c>
      <c r="C21" s="30"/>
      <c r="D21" s="116"/>
      <c r="E21" s="116"/>
      <c r="F21" s="9"/>
      <c r="G21" s="9"/>
      <c r="H21" s="9"/>
      <c r="I21" s="9"/>
      <c r="J21" s="114"/>
      <c r="K21" s="78"/>
    </row>
    <row r="22" spans="2:11" x14ac:dyDescent="0.25">
      <c r="B22" s="140" t="s">
        <v>99</v>
      </c>
      <c r="C22" s="20" t="s">
        <v>100</v>
      </c>
      <c r="D22" s="141">
        <v>3.99</v>
      </c>
      <c r="E22" s="142">
        <f>VLOOKUP(B22,'[1]Canada Pricing17'!$B$3:$E$120,4,FALSE)</f>
        <v>5.49</v>
      </c>
      <c r="F22" s="13"/>
      <c r="G22" s="118"/>
      <c r="H22" s="26"/>
      <c r="I22" s="10" t="str">
        <f>IF(($E$4+$E$5)&gt;0,ROUNDUP((((ROUNDUP($E$4/5,0) + ROUNDUP($E$5/5,0))*4)+ ($E$4))/6,0),"")</f>
        <v/>
      </c>
      <c r="J22" s="106"/>
      <c r="K22" s="77">
        <f>IF($E$3="US",J22*D22,IF($E$3="CAN",J22*E22,"Enter Cell E3"))</f>
        <v>0</v>
      </c>
    </row>
    <row r="23" spans="2:11" x14ac:dyDescent="0.25">
      <c r="B23" s="130">
        <v>9781470739560</v>
      </c>
      <c r="C23" s="15" t="s">
        <v>64</v>
      </c>
      <c r="D23" s="141">
        <v>9.99</v>
      </c>
      <c r="E23" s="142">
        <f>VLOOKUP(B23,'[1]Canada Pricing17'!$B$3:$E$120,4,FALSE)</f>
        <v>13.99</v>
      </c>
      <c r="F23" s="10"/>
      <c r="G23" s="21"/>
      <c r="H23" s="10"/>
      <c r="I23" s="10" t="str">
        <f>IF(($E$4+$E$5)&gt;0,ROUNDUP(($E$4+$E$5)/10,0),"")</f>
        <v/>
      </c>
      <c r="J23" s="106"/>
      <c r="K23" s="77">
        <f>IF($E$3="US",J23*D23,IF($E$3="CAN",J23*E23,"Enter Cell E3"))</f>
        <v>0</v>
      </c>
    </row>
    <row r="24" spans="2:11" s="131" customFormat="1" ht="18.75" x14ac:dyDescent="0.3">
      <c r="B24" s="41" t="s">
        <v>58</v>
      </c>
      <c r="C24" s="30"/>
      <c r="D24" s="116"/>
      <c r="E24" s="116"/>
      <c r="F24" s="9"/>
      <c r="G24" s="9"/>
      <c r="H24" s="9"/>
      <c r="I24" s="9"/>
      <c r="J24" s="114"/>
      <c r="K24" s="78"/>
    </row>
    <row r="25" spans="2:11" s="131" customFormat="1" x14ac:dyDescent="0.25">
      <c r="B25" s="130">
        <v>9781470742652</v>
      </c>
      <c r="C25" s="20" t="s">
        <v>101</v>
      </c>
      <c r="D25" s="142">
        <v>14.9</v>
      </c>
      <c r="E25" s="142">
        <f>VLOOKUP(B25,'[1]Canada Pricing17'!$B$3:$E$120,4,FALSE)</f>
        <v>20.49</v>
      </c>
      <c r="F25" s="10"/>
      <c r="G25" s="118"/>
      <c r="H25" s="19"/>
      <c r="I25" s="10" t="str">
        <f>IF(($E$5)&gt;0,ROUNDUP(($E$5)/10,0),"")</f>
        <v/>
      </c>
      <c r="J25" s="106"/>
      <c r="K25" s="77">
        <f t="shared" ref="K25:K26" si="2">IF($E$3="US",J25*D25,IF($E$3="CAN",J25*E25,"Enter Cell E3"))</f>
        <v>0</v>
      </c>
    </row>
    <row r="26" spans="2:11" s="132" customFormat="1" x14ac:dyDescent="0.25">
      <c r="B26" s="140" t="s">
        <v>102</v>
      </c>
      <c r="C26" s="15" t="s">
        <v>103</v>
      </c>
      <c r="D26" s="141">
        <v>7.99</v>
      </c>
      <c r="E26" s="142">
        <f>VLOOKUP(B26,'[1]Canada Pricing17'!$B$3:$E$120,4,FALSE)</f>
        <v>10.99</v>
      </c>
      <c r="F26" s="10"/>
      <c r="G26" s="21"/>
      <c r="H26" s="16"/>
      <c r="I26" s="10" t="str">
        <f>IF(($E$5)&gt;0,$E$5,"")</f>
        <v/>
      </c>
      <c r="J26" s="106"/>
      <c r="K26" s="77">
        <f t="shared" si="2"/>
        <v>0</v>
      </c>
    </row>
    <row r="27" spans="2:11" ht="18.75" x14ac:dyDescent="0.3">
      <c r="B27" s="41" t="s">
        <v>13</v>
      </c>
      <c r="C27" s="30"/>
      <c r="D27" s="116"/>
      <c r="E27" s="116"/>
      <c r="F27" s="9"/>
      <c r="G27" s="9"/>
      <c r="H27" s="9"/>
      <c r="I27" s="9"/>
      <c r="J27" s="114"/>
      <c r="K27" s="78"/>
    </row>
    <row r="28" spans="2:11" s="139" customFormat="1" x14ac:dyDescent="0.25">
      <c r="B28" s="130">
        <v>9781470745554</v>
      </c>
      <c r="C28" s="20" t="s">
        <v>104</v>
      </c>
      <c r="D28" s="142">
        <v>44.99</v>
      </c>
      <c r="E28" s="145">
        <v>61.99</v>
      </c>
      <c r="F28" s="12"/>
      <c r="G28" s="14"/>
      <c r="H28" s="19"/>
      <c r="I28" s="10" t="str">
        <f>IF(($E$4 + $E$5)&gt;0,1,"")</f>
        <v/>
      </c>
      <c r="J28" s="106"/>
      <c r="K28" s="77">
        <f t="shared" ref="K28" si="3">IF($E$3="US",J28*D28,IF($E$3="CAN",J28*E28,"Enter Cell E3"))</f>
        <v>0</v>
      </c>
    </row>
    <row r="29" spans="2:11" s="139" customFormat="1" x14ac:dyDescent="0.25">
      <c r="B29" s="144">
        <v>9781470743208</v>
      </c>
      <c r="C29" s="15" t="s">
        <v>105</v>
      </c>
      <c r="D29" s="141">
        <v>9.99</v>
      </c>
      <c r="E29" s="146">
        <v>13.99</v>
      </c>
      <c r="F29" s="12"/>
      <c r="G29" s="14"/>
      <c r="H29" s="19"/>
      <c r="I29" s="10" t="str">
        <f>IF(($E$4 + $E$5)&gt;0,1,"")</f>
        <v/>
      </c>
      <c r="J29" s="106"/>
      <c r="K29" s="77">
        <f t="shared" ref="K29" si="4">IF($E$3="US",J29*D29,IF($E$3="CAN",J29*E29,"Enter Cell E3"))</f>
        <v>0</v>
      </c>
    </row>
    <row r="30" spans="2:11" ht="18.75" x14ac:dyDescent="0.3">
      <c r="B30" s="41" t="s">
        <v>59</v>
      </c>
      <c r="C30" s="30"/>
      <c r="D30" s="116"/>
      <c r="E30" s="116"/>
      <c r="F30" s="9"/>
      <c r="G30" s="9"/>
      <c r="H30" s="9"/>
      <c r="I30" s="9"/>
      <c r="J30" s="114"/>
      <c r="K30" s="78"/>
    </row>
    <row r="31" spans="2:11" x14ac:dyDescent="0.25">
      <c r="B31" s="130">
        <v>9781470743154</v>
      </c>
      <c r="C31" s="15" t="s">
        <v>108</v>
      </c>
      <c r="D31" s="141">
        <v>11.99</v>
      </c>
      <c r="E31" s="142">
        <f>VLOOKUP(B31,'[1]Canada Pricing17'!$B$3:$E$120,4,FALSE)</f>
        <v>16.489999999999998</v>
      </c>
      <c r="F31" s="13"/>
      <c r="G31" s="118"/>
      <c r="H31" s="10"/>
      <c r="I31" s="10" t="str">
        <f>IF(($E$4 + $E$5)&gt;0,ROUNDUP(($E$4 + $E$5)/10,0),"")</f>
        <v/>
      </c>
      <c r="J31" s="106"/>
      <c r="K31" s="77">
        <f t="shared" ref="K31" si="5">IF($E$3="US",J31*D31,IF($E$3="CAN",J31*E31,"Enter Cell E3"))</f>
        <v>0</v>
      </c>
    </row>
    <row r="32" spans="2:11" s="137" customFormat="1" x14ac:dyDescent="0.25">
      <c r="B32" s="130">
        <v>9781470743130</v>
      </c>
      <c r="C32" s="15" t="s">
        <v>106</v>
      </c>
      <c r="D32" s="141">
        <v>8.99</v>
      </c>
      <c r="E32" s="142">
        <f>VLOOKUP(B32,'[1]Canada Pricing17'!$B$3:$E$120,4,FALSE)</f>
        <v>12.49</v>
      </c>
      <c r="F32" s="13"/>
      <c r="G32" s="118"/>
      <c r="H32" s="10"/>
      <c r="I32" s="10" t="str">
        <f t="shared" ref="I32:I35" si="6">IF(($E$4 + $E$5)&gt;0,ROUNDUP(($E$4 + $E$5)/10,0),"")</f>
        <v/>
      </c>
      <c r="J32" s="106"/>
      <c r="K32" s="77">
        <f t="shared" ref="K32" si="7">IF($E$3="US",J32*D32,IF($E$3="CAN",J32*E32,"Enter Cell E3"))</f>
        <v>0</v>
      </c>
    </row>
    <row r="33" spans="2:11" x14ac:dyDescent="0.25">
      <c r="B33" s="130">
        <v>9781470743178</v>
      </c>
      <c r="C33" s="15" t="s">
        <v>110</v>
      </c>
      <c r="D33" s="141">
        <v>6.99</v>
      </c>
      <c r="E33" s="142">
        <f>VLOOKUP(B33,'[1]Canada Pricing17'!$B$3:$E$120,4,FALSE)</f>
        <v>9.99</v>
      </c>
      <c r="F33" s="13"/>
      <c r="G33" s="118"/>
      <c r="H33" s="10"/>
      <c r="I33" s="10" t="str">
        <f t="shared" si="6"/>
        <v/>
      </c>
      <c r="J33" s="106"/>
      <c r="K33" s="77">
        <f>IF($E$3="US",J33*D34,IF($E$3="CAN",J33*E34,"Enter Cell E3"))</f>
        <v>0</v>
      </c>
    </row>
    <row r="34" spans="2:11" x14ac:dyDescent="0.25">
      <c r="B34" s="130">
        <v>9781470743147</v>
      </c>
      <c r="C34" s="15" t="s">
        <v>107</v>
      </c>
      <c r="D34" s="141">
        <v>6.99</v>
      </c>
      <c r="E34" s="142">
        <f>VLOOKUP(B34,'[1]Canada Pricing17'!$B$3:$E$120,4,FALSE)</f>
        <v>9.99</v>
      </c>
      <c r="F34" s="13"/>
      <c r="G34" s="118"/>
      <c r="H34" s="10"/>
      <c r="I34" s="10" t="str">
        <f t="shared" si="6"/>
        <v/>
      </c>
      <c r="J34" s="106"/>
      <c r="K34" s="77">
        <f>IF($E$3="US",J34*D31,IF($E$3="CAN",J34*E31,"Enter Cell E3"))</f>
        <v>0</v>
      </c>
    </row>
    <row r="35" spans="2:11" x14ac:dyDescent="0.25">
      <c r="B35" s="130">
        <v>9781470743161</v>
      </c>
      <c r="C35" s="15" t="s">
        <v>109</v>
      </c>
      <c r="D35" s="141">
        <v>5.99</v>
      </c>
      <c r="E35" s="142">
        <f>VLOOKUP(B35,'[1]Canada Pricing17'!$B$3:$E$120,4,FALSE)</f>
        <v>8.49</v>
      </c>
      <c r="F35" s="13"/>
      <c r="G35" s="118"/>
      <c r="H35" s="10"/>
      <c r="I35" s="10" t="str">
        <f t="shared" si="6"/>
        <v/>
      </c>
      <c r="J35" s="106"/>
      <c r="K35" s="77">
        <f t="shared" si="1"/>
        <v>0</v>
      </c>
    </row>
    <row r="36" spans="2:11" ht="18.75" x14ac:dyDescent="0.3">
      <c r="B36" s="41" t="s">
        <v>14</v>
      </c>
      <c r="C36" s="30"/>
      <c r="D36" s="116"/>
      <c r="E36" s="116"/>
      <c r="F36" s="9"/>
      <c r="G36" s="9"/>
      <c r="H36" s="9"/>
      <c r="I36" s="9"/>
      <c r="J36" s="114"/>
      <c r="K36" s="78"/>
    </row>
    <row r="37" spans="2:11" x14ac:dyDescent="0.25">
      <c r="B37" s="130">
        <v>9781470739140</v>
      </c>
      <c r="C37" s="15" t="s">
        <v>111</v>
      </c>
      <c r="D37" s="120" t="s">
        <v>57</v>
      </c>
      <c r="E37" s="120" t="s">
        <v>65</v>
      </c>
      <c r="F37" s="19"/>
      <c r="G37" s="21"/>
      <c r="H37" s="10"/>
      <c r="I37" s="10" t="str">
        <f>IF(($E$4+$E$5)&gt;0,$E$4+$E$5,"")</f>
        <v/>
      </c>
      <c r="J37" s="106"/>
      <c r="K37" s="121">
        <f>IF(AND($E$3="US", J37&lt;50),J37*6.99,IF(AND($E$3="US",AND(J37&gt;49,J37&lt;100)),J37*5.99,IF(AND($E$3="US", J37&gt;99),J37*4.99,IF(AND($E$3="CAN", J37&lt;50),J37*9.49,IF(AND($E$3="CAN",AND(J37&gt;49,J37&lt;100)),J37*8.49,IF(AND($E$3="CAN", J37&gt;99),J37*6.99,"Enter Cell E3"))))))</f>
        <v>0</v>
      </c>
    </row>
    <row r="38" spans="2:11" x14ac:dyDescent="0.25">
      <c r="B38" s="130">
        <v>9781470742386</v>
      </c>
      <c r="C38" s="15" t="s">
        <v>112</v>
      </c>
      <c r="D38" s="141">
        <v>15.99</v>
      </c>
      <c r="E38" s="142">
        <f>VLOOKUP(B38,'[1]Canada Pricing17'!$B$3:$E$120,4,FALSE)</f>
        <v>21.99</v>
      </c>
      <c r="F38" s="10"/>
      <c r="G38" s="10"/>
      <c r="H38" s="16"/>
      <c r="I38" s="10"/>
      <c r="J38" s="106"/>
      <c r="K38" s="77">
        <f>IF($E$3="US",J38*D38,IF($E$3="CAN",J38*E38,"Enter Cell E3"))</f>
        <v>0</v>
      </c>
    </row>
    <row r="39" spans="2:11" x14ac:dyDescent="0.25">
      <c r="B39" s="130">
        <v>9781470739263</v>
      </c>
      <c r="C39" s="15" t="s">
        <v>60</v>
      </c>
      <c r="D39" s="141">
        <v>14.99</v>
      </c>
      <c r="E39" s="142">
        <f>VLOOKUP(B39,'[1]Canada Pricing17'!$B$3:$E$120,4,FALSE)</f>
        <v>20.99</v>
      </c>
      <c r="F39" s="10"/>
      <c r="G39" s="10"/>
      <c r="H39" s="16"/>
      <c r="I39" s="10"/>
      <c r="J39" s="106"/>
      <c r="K39" s="121">
        <f>IF(AND($E$3="US", J39&lt;50),J39*6.99,IF(AND($E$3="US",AND(J39&gt;49,J39&lt;100)),J39*5.99,IF(AND($E$3="US", J39&gt;99),J39*4.99,IF(AND($E$3="CAN", J39&lt;50),J39*9.49,IF(AND($E$3="CAN",AND(J39&gt;49,J39&lt;100)),J39*8.49,IF(AND($E$3="CAN", J39&gt;99),J39*6.99,"Enter Cell E3"))))))</f>
        <v>0</v>
      </c>
    </row>
    <row r="40" spans="2:11" s="119" customFormat="1" x14ac:dyDescent="0.25">
      <c r="B40" s="130">
        <v>9781470739270</v>
      </c>
      <c r="C40" s="15" t="s">
        <v>113</v>
      </c>
      <c r="D40" s="120" t="s">
        <v>57</v>
      </c>
      <c r="E40" s="120" t="s">
        <v>65</v>
      </c>
      <c r="F40" s="19"/>
      <c r="G40" s="21"/>
      <c r="H40" s="10"/>
      <c r="I40" s="10"/>
      <c r="J40" s="106"/>
      <c r="K40" s="121">
        <f>IF(AND($E$3="US", J40&lt;50),J40*6.99,IF(AND($E$3="US",AND(J40&gt;49,J40&lt;100)),J40*5.99,IF(AND($E$3="US", J40&gt;99),J40*4.99,IF(AND($E$3="CAN", J40&lt;50),J40*9.49,IF(AND($E$3="CAN",AND(J40&gt;49,J40&lt;100)),J40*8.49,IF(AND($E$3="CAN", J40&gt;99),J40*6.99,"Enter Cell E3"))))))</f>
        <v>0</v>
      </c>
    </row>
    <row r="41" spans="2:11" x14ac:dyDescent="0.25">
      <c r="B41" s="130">
        <v>9781470739577</v>
      </c>
      <c r="C41" s="15" t="s">
        <v>114</v>
      </c>
      <c r="D41" s="141">
        <v>19.989999999999998</v>
      </c>
      <c r="E41" s="142">
        <f>VLOOKUP(B41,'[1]Canada Pricing17'!$B$3:$E$120,4,FALSE)</f>
        <v>27.49</v>
      </c>
      <c r="F41" s="10"/>
      <c r="G41" s="10"/>
      <c r="H41" s="16"/>
      <c r="I41" s="10"/>
      <c r="J41" s="106"/>
      <c r="K41" s="77">
        <f t="shared" ref="K41" si="8">IF($E$3="US",J41*D41,IF($E$3="CAN",J41*E41,"Enter Cell E3"))</f>
        <v>0</v>
      </c>
    </row>
    <row r="42" spans="2:11" x14ac:dyDescent="0.25">
      <c r="B42" s="130">
        <v>9781470742393</v>
      </c>
      <c r="C42" s="15" t="s">
        <v>15</v>
      </c>
      <c r="D42" s="141">
        <v>14.99</v>
      </c>
      <c r="E42" s="142">
        <f>VLOOKUP(B42,'[1]Canada Pricing17'!$B$3:$E$120,4,FALSE)</f>
        <v>20.99</v>
      </c>
      <c r="F42" s="10"/>
      <c r="G42" s="10"/>
      <c r="H42" s="16"/>
      <c r="I42" s="10"/>
      <c r="J42" s="106"/>
      <c r="K42" s="77">
        <f>IF($E$3="US",J42*D42,IF($E$3="CAN",J42*E42,"Enter Cell E3"))</f>
        <v>0</v>
      </c>
    </row>
    <row r="43" spans="2:11" ht="18.75" x14ac:dyDescent="0.3">
      <c r="B43" s="41" t="s">
        <v>16</v>
      </c>
      <c r="C43" s="30"/>
      <c r="D43" s="116"/>
      <c r="E43" s="116"/>
      <c r="F43" s="9"/>
      <c r="G43" s="9"/>
      <c r="H43" s="9"/>
      <c r="I43" s="9"/>
      <c r="J43" s="114"/>
      <c r="K43" s="78"/>
    </row>
    <row r="44" spans="2:11" x14ac:dyDescent="0.25">
      <c r="B44" s="130">
        <v>9781470739232</v>
      </c>
      <c r="C44" s="15" t="s">
        <v>115</v>
      </c>
      <c r="D44" s="141">
        <v>10.99</v>
      </c>
      <c r="E44" s="142">
        <f>VLOOKUP(B44,'[1]Canada Pricing17'!$B$3:$E$120,4,FALSE)</f>
        <v>15.49</v>
      </c>
      <c r="F44" s="13"/>
      <c r="G44" s="14"/>
      <c r="H44" s="10"/>
      <c r="I44" s="10" t="str">
        <f>IF($E$4+$E$5=0,"",(IF($E$4+$E$5&gt;0,IF($E$5&gt;0,2,IF($E$4&gt;0,1,"")))))</f>
        <v/>
      </c>
      <c r="J44" s="106"/>
      <c r="K44" s="77">
        <f t="shared" ref="K44:K84" si="9">IF($E$3="US",J44*D44,IF($E$3="CAN",J44*E44,"Enter Cell E3"))</f>
        <v>0</v>
      </c>
    </row>
    <row r="45" spans="2:11" s="135" customFormat="1" x14ac:dyDescent="0.25">
      <c r="B45" s="130">
        <v>9781470739249</v>
      </c>
      <c r="C45" s="15" t="s">
        <v>116</v>
      </c>
      <c r="D45" s="141">
        <v>10.99</v>
      </c>
      <c r="E45" s="142">
        <f>VLOOKUP(B45,'[1]Canada Pricing17'!$B$3:$E$120,4,FALSE)</f>
        <v>15.49</v>
      </c>
      <c r="F45" s="13"/>
      <c r="G45" s="14"/>
      <c r="H45" s="10"/>
      <c r="I45" s="10" t="str">
        <f>IF($E$4+$E$5=0,"",(IF($E$4+$E$5&gt;0,IF($E$5&gt;0,2,IF($E$4&gt;0,1,"")))))</f>
        <v/>
      </c>
      <c r="J45" s="106"/>
      <c r="K45" s="77">
        <f t="shared" ref="K45" si="10">IF($E$3="US",J45*D45,IF($E$3="CAN",J45*E45,"Enter Cell E3"))</f>
        <v>0</v>
      </c>
    </row>
    <row r="46" spans="2:11" x14ac:dyDescent="0.25">
      <c r="B46" s="140">
        <v>9780764475818</v>
      </c>
      <c r="C46" s="20" t="s">
        <v>72</v>
      </c>
      <c r="D46" s="142">
        <v>59.99</v>
      </c>
      <c r="E46" s="142">
        <f>VLOOKUP(B46,'[1]Canada Pricing17'!$B$3:$E$120,4,FALSE)</f>
        <v>82.49</v>
      </c>
      <c r="F46" s="13"/>
      <c r="G46" s="19"/>
      <c r="H46" s="26"/>
      <c r="I46" s="10"/>
      <c r="J46" s="106"/>
      <c r="K46" s="77">
        <f t="shared" si="9"/>
        <v>0</v>
      </c>
    </row>
    <row r="47" spans="2:11" x14ac:dyDescent="0.25">
      <c r="B47" s="130">
        <v>9781470742379</v>
      </c>
      <c r="C47" s="15" t="s">
        <v>117</v>
      </c>
      <c r="D47" s="141">
        <v>14.99</v>
      </c>
      <c r="E47" s="142">
        <f>VLOOKUP(B47,'[1]Canada Pricing17'!$B$3:$E$120,4,FALSE)</f>
        <v>20.99</v>
      </c>
      <c r="F47" s="10"/>
      <c r="G47" s="19"/>
      <c r="H47" s="16"/>
      <c r="I47" s="10"/>
      <c r="J47" s="106"/>
      <c r="K47" s="77">
        <f t="shared" si="9"/>
        <v>0</v>
      </c>
    </row>
    <row r="48" spans="2:11" x14ac:dyDescent="0.25">
      <c r="B48" s="140" t="s">
        <v>118</v>
      </c>
      <c r="C48" s="20" t="s">
        <v>119</v>
      </c>
      <c r="D48" s="141">
        <v>3.99</v>
      </c>
      <c r="E48" s="142">
        <f>VLOOKUP(B48,'[1]Canada Pricing17'!$B$3:$E$120,4,FALSE)</f>
        <v>5.49</v>
      </c>
      <c r="F48" s="10"/>
      <c r="G48" s="19"/>
      <c r="H48" s="26"/>
      <c r="I48" s="10"/>
      <c r="J48" s="106"/>
      <c r="K48" s="77">
        <f t="shared" si="9"/>
        <v>0</v>
      </c>
    </row>
    <row r="49" spans="2:11" x14ac:dyDescent="0.25">
      <c r="B49" s="140" t="s">
        <v>120</v>
      </c>
      <c r="C49" s="20" t="s">
        <v>121</v>
      </c>
      <c r="D49" s="141">
        <v>3.99</v>
      </c>
      <c r="E49" s="142">
        <f>VLOOKUP(B49,'[1]Canada Pricing17'!$B$3:$E$120,4,FALSE)</f>
        <v>5.49</v>
      </c>
      <c r="F49" s="18"/>
      <c r="G49" s="19"/>
      <c r="H49" s="26"/>
      <c r="I49" s="10"/>
      <c r="J49" s="106"/>
      <c r="K49" s="77">
        <f t="shared" si="9"/>
        <v>0</v>
      </c>
    </row>
    <row r="50" spans="2:11" x14ac:dyDescent="0.25">
      <c r="B50" s="130">
        <v>9781470739331</v>
      </c>
      <c r="C50" s="15" t="s">
        <v>122</v>
      </c>
      <c r="D50" s="141">
        <v>35.99</v>
      </c>
      <c r="E50" s="142">
        <f>VLOOKUP(B50,'[1]Canada Pricing17'!$B$3:$E$120,4,FALSE)</f>
        <v>49.49</v>
      </c>
      <c r="F50" s="13"/>
      <c r="G50" s="14"/>
      <c r="H50" s="10"/>
      <c r="I50" s="10" t="str">
        <f>IF($E$4+$E$5&gt;0,1,"")</f>
        <v/>
      </c>
      <c r="J50" s="106"/>
      <c r="K50" s="77">
        <f t="shared" si="9"/>
        <v>0</v>
      </c>
    </row>
    <row r="51" spans="2:11" x14ac:dyDescent="0.25">
      <c r="B51" s="140" t="s">
        <v>125</v>
      </c>
      <c r="C51" s="20" t="s">
        <v>126</v>
      </c>
      <c r="D51" s="141">
        <v>3.99</v>
      </c>
      <c r="E51" s="142">
        <f>VLOOKUP(B51,'[1]Canada Pricing17'!$B$3:$E$120,4,FALSE)</f>
        <v>5.49</v>
      </c>
      <c r="F51" s="15"/>
      <c r="G51" s="19"/>
      <c r="H51" s="26"/>
      <c r="I51" s="10"/>
      <c r="J51" s="106"/>
      <c r="K51" s="77">
        <f t="shared" si="9"/>
        <v>0</v>
      </c>
    </row>
    <row r="52" spans="2:11" x14ac:dyDescent="0.25">
      <c r="B52" s="140" t="s">
        <v>123</v>
      </c>
      <c r="C52" s="20" t="s">
        <v>124</v>
      </c>
      <c r="D52" s="141">
        <v>7.99</v>
      </c>
      <c r="E52" s="142">
        <f>VLOOKUP(B52,'[1]Canada Pricing17'!$B$3:$E$120,4,FALSE)</f>
        <v>10.99</v>
      </c>
      <c r="F52" s="15"/>
      <c r="G52" s="19"/>
      <c r="H52" s="26"/>
      <c r="I52" s="10"/>
      <c r="J52" s="106"/>
      <c r="K52" s="77">
        <f t="shared" si="9"/>
        <v>0</v>
      </c>
    </row>
    <row r="53" spans="2:11" x14ac:dyDescent="0.25">
      <c r="B53" s="130">
        <v>1210000300768</v>
      </c>
      <c r="C53" s="15" t="s">
        <v>127</v>
      </c>
      <c r="D53" s="141">
        <v>34.99</v>
      </c>
      <c r="E53" s="142">
        <v>47.49</v>
      </c>
      <c r="F53" s="13"/>
      <c r="G53" s="14"/>
      <c r="H53" s="19"/>
      <c r="I53" s="10" t="str">
        <f>IF($E$4+$E$5&gt;0,1,"")</f>
        <v/>
      </c>
      <c r="J53" s="106"/>
      <c r="K53" s="77">
        <f t="shared" si="9"/>
        <v>0</v>
      </c>
    </row>
    <row r="54" spans="2:11" s="137" customFormat="1" x14ac:dyDescent="0.25">
      <c r="B54" s="130">
        <v>634524043658</v>
      </c>
      <c r="C54" s="20" t="s">
        <v>128</v>
      </c>
      <c r="D54" s="141">
        <v>5.49</v>
      </c>
      <c r="E54" s="142">
        <f>VLOOKUP(B54,'[1]Canada Pricing17'!$B$3:$E$120,4,FALSE)</f>
        <v>7.99</v>
      </c>
      <c r="F54" s="13"/>
      <c r="G54" s="10"/>
      <c r="H54" s="26"/>
      <c r="I54" s="10"/>
      <c r="J54" s="106"/>
      <c r="K54" s="77">
        <f t="shared" si="9"/>
        <v>0</v>
      </c>
    </row>
    <row r="55" spans="2:11" s="137" customFormat="1" x14ac:dyDescent="0.25">
      <c r="B55" s="130">
        <v>9781470726812</v>
      </c>
      <c r="C55" s="15" t="s">
        <v>73</v>
      </c>
      <c r="D55" s="141">
        <v>49.99</v>
      </c>
      <c r="E55" s="142">
        <f>VLOOKUP(B55,'[1]Canada Pricing17'!$B$3:$E$120,4,FALSE)</f>
        <v>68.489999999999995</v>
      </c>
      <c r="F55" s="13"/>
      <c r="G55" s="10"/>
      <c r="H55" s="26"/>
      <c r="I55" s="10"/>
      <c r="J55" s="106"/>
      <c r="K55" s="77">
        <f t="shared" si="9"/>
        <v>0</v>
      </c>
    </row>
    <row r="56" spans="2:11" x14ac:dyDescent="0.25">
      <c r="B56" s="130">
        <v>811995011267</v>
      </c>
      <c r="C56" s="20" t="s">
        <v>56</v>
      </c>
      <c r="D56" s="141">
        <v>45.99</v>
      </c>
      <c r="E56" s="142">
        <f>VLOOKUP(B56,'[1]Canada Pricing17'!$B$3:$E$120,4,FALSE)</f>
        <v>63.49</v>
      </c>
      <c r="F56" s="13"/>
      <c r="G56" s="10"/>
      <c r="H56" s="26"/>
      <c r="I56" s="10"/>
      <c r="J56" s="106"/>
      <c r="K56" s="77">
        <f t="shared" si="9"/>
        <v>0</v>
      </c>
    </row>
    <row r="57" spans="2:11" x14ac:dyDescent="0.25">
      <c r="B57" s="130">
        <v>811995011427</v>
      </c>
      <c r="C57" s="20" t="s">
        <v>55</v>
      </c>
      <c r="D57" s="141">
        <v>199</v>
      </c>
      <c r="E57" s="142">
        <f>VLOOKUP(B57,'[1]Canada Pricing17'!$B$3:$E$120,4,FALSE)</f>
        <v>272.99</v>
      </c>
      <c r="F57" s="13"/>
      <c r="G57" s="19"/>
      <c r="H57" s="26"/>
      <c r="I57" s="10"/>
      <c r="J57" s="106"/>
      <c r="K57" s="77">
        <f t="shared" si="9"/>
        <v>0</v>
      </c>
    </row>
    <row r="58" spans="2:11" x14ac:dyDescent="0.25">
      <c r="B58" s="130">
        <v>646847165672</v>
      </c>
      <c r="C58" s="20" t="s">
        <v>129</v>
      </c>
      <c r="D58" s="141">
        <v>59.99</v>
      </c>
      <c r="E58" s="142">
        <f>VLOOKUP(B58,'[1]Canada Pricing17'!$B$3:$E$120,4,FALSE)</f>
        <v>82.49</v>
      </c>
      <c r="F58" s="13"/>
      <c r="G58" s="10"/>
      <c r="H58" s="26"/>
      <c r="I58" s="10"/>
      <c r="J58" s="106"/>
      <c r="K58" s="77">
        <f t="shared" si="9"/>
        <v>0</v>
      </c>
    </row>
    <row r="59" spans="2:11" x14ac:dyDescent="0.25">
      <c r="B59" s="130">
        <v>646847114717</v>
      </c>
      <c r="C59" s="20" t="s">
        <v>130</v>
      </c>
      <c r="D59" s="141">
        <v>39.99</v>
      </c>
      <c r="E59" s="142">
        <f>VLOOKUP(B59,'[1]Canada Pricing17'!$B$3:$E$120,4,FALSE)</f>
        <v>54.99</v>
      </c>
      <c r="F59" s="15"/>
      <c r="G59" s="19"/>
      <c r="H59" s="26"/>
      <c r="I59" s="10"/>
      <c r="J59" s="106"/>
      <c r="K59" s="77">
        <f t="shared" si="9"/>
        <v>0</v>
      </c>
    </row>
    <row r="60" spans="2:11" x14ac:dyDescent="0.25">
      <c r="B60" s="130">
        <v>646847165689</v>
      </c>
      <c r="C60" s="20" t="s">
        <v>131</v>
      </c>
      <c r="D60" s="141">
        <v>59.99</v>
      </c>
      <c r="E60" s="142">
        <f>VLOOKUP(B60,'[1]Canada Pricing17'!$B$3:$E$120,4,FALSE)</f>
        <v>82.49</v>
      </c>
      <c r="F60" s="13"/>
      <c r="G60" s="19"/>
      <c r="H60" s="26"/>
      <c r="I60" s="10"/>
      <c r="J60" s="106"/>
      <c r="K60" s="77">
        <f t="shared" si="9"/>
        <v>0</v>
      </c>
    </row>
    <row r="61" spans="2:11" x14ac:dyDescent="0.25">
      <c r="B61" s="130">
        <v>9781470739355</v>
      </c>
      <c r="C61" s="15" t="s">
        <v>132</v>
      </c>
      <c r="D61" s="141">
        <v>35.99</v>
      </c>
      <c r="E61" s="142">
        <f>VLOOKUP(B61,'[1]Canada Pricing17'!$B$3:$E$120,4,FALSE)</f>
        <v>49.49</v>
      </c>
      <c r="F61" s="13"/>
      <c r="G61" s="14"/>
      <c r="H61" s="19"/>
      <c r="I61" s="10" t="str">
        <f>IF($E$4+$E$5&gt;0,1,"")</f>
        <v/>
      </c>
      <c r="J61" s="106"/>
      <c r="K61" s="77">
        <f t="shared" si="9"/>
        <v>0</v>
      </c>
    </row>
    <row r="62" spans="2:11" x14ac:dyDescent="0.25">
      <c r="B62" s="140" t="s">
        <v>133</v>
      </c>
      <c r="C62" s="20" t="s">
        <v>134</v>
      </c>
      <c r="D62" s="141">
        <v>18.989999999999998</v>
      </c>
      <c r="E62" s="142">
        <f>VLOOKUP(B62,'[1]Canada Pricing17'!$B$3:$E$120,4,FALSE)</f>
        <v>26.49</v>
      </c>
      <c r="F62" s="13"/>
      <c r="G62" s="10"/>
      <c r="H62" s="26"/>
      <c r="I62" s="10"/>
      <c r="J62" s="106"/>
      <c r="K62" s="77">
        <f t="shared" si="9"/>
        <v>0</v>
      </c>
    </row>
    <row r="63" spans="2:11" x14ac:dyDescent="0.25">
      <c r="B63" s="140" t="s">
        <v>135</v>
      </c>
      <c r="C63" s="20" t="s">
        <v>136</v>
      </c>
      <c r="D63" s="141">
        <v>18.989999999999998</v>
      </c>
      <c r="E63" s="142">
        <f>VLOOKUP(B63,'[1]Canada Pricing17'!$B$3:$E$120,4,FALSE)</f>
        <v>26.49</v>
      </c>
      <c r="F63" s="13"/>
      <c r="G63" s="19"/>
      <c r="H63" s="26"/>
      <c r="I63" s="10"/>
      <c r="J63" s="106"/>
      <c r="K63" s="77">
        <f t="shared" si="9"/>
        <v>0</v>
      </c>
    </row>
    <row r="64" spans="2:11" x14ac:dyDescent="0.25">
      <c r="B64" s="140" t="s">
        <v>137</v>
      </c>
      <c r="C64" s="20" t="s">
        <v>138</v>
      </c>
      <c r="D64" s="141">
        <v>18.989999999999998</v>
      </c>
      <c r="E64" s="142">
        <f>VLOOKUP(B64,'[1]Canada Pricing17'!$B$3:$E$120,4,FALSE)</f>
        <v>26.49</v>
      </c>
      <c r="F64" s="13"/>
      <c r="G64" s="19"/>
      <c r="H64" s="26"/>
      <c r="I64" s="10"/>
      <c r="J64" s="106"/>
      <c r="K64" s="77">
        <f t="shared" si="9"/>
        <v>0</v>
      </c>
    </row>
    <row r="65" spans="2:11" x14ac:dyDescent="0.25">
      <c r="B65" s="140" t="s">
        <v>139</v>
      </c>
      <c r="C65" s="20" t="s">
        <v>140</v>
      </c>
      <c r="D65" s="141">
        <v>3.99</v>
      </c>
      <c r="E65" s="142">
        <f>VLOOKUP(B65,'[1]Canada Pricing17'!$B$3:$E$120,4,FALSE)</f>
        <v>5.49</v>
      </c>
      <c r="F65" s="19"/>
      <c r="G65" s="19"/>
      <c r="H65" s="26"/>
      <c r="I65" s="10"/>
      <c r="J65" s="106"/>
      <c r="K65" s="77">
        <f t="shared" si="9"/>
        <v>0</v>
      </c>
    </row>
    <row r="66" spans="2:11" x14ac:dyDescent="0.25">
      <c r="B66" s="130">
        <v>9781470742669</v>
      </c>
      <c r="C66" s="15" t="s">
        <v>141</v>
      </c>
      <c r="D66" s="141">
        <v>35.99</v>
      </c>
      <c r="E66" s="142">
        <f>VLOOKUP(B66,'[1]Canada Pricing17'!$B$3:$E$120,4,FALSE)</f>
        <v>49.49</v>
      </c>
      <c r="F66" s="20"/>
      <c r="G66" s="14"/>
      <c r="H66" s="19"/>
      <c r="I66" s="10" t="str">
        <f>IF($E$4+$E$5&gt;0,1,"")</f>
        <v/>
      </c>
      <c r="J66" s="106"/>
      <c r="K66" s="77">
        <f t="shared" si="9"/>
        <v>0</v>
      </c>
    </row>
    <row r="67" spans="2:11" x14ac:dyDescent="0.25">
      <c r="B67" s="130">
        <v>9781470742638</v>
      </c>
      <c r="C67" s="148" t="s">
        <v>142</v>
      </c>
      <c r="D67" s="141">
        <v>89.99</v>
      </c>
      <c r="E67" s="142">
        <f>VLOOKUP(B67,'[1]Canada Pricing17'!$B$3:$E$120,4,FALSE)</f>
        <v>123.49</v>
      </c>
      <c r="F67" s="13"/>
      <c r="G67" s="14"/>
      <c r="H67" s="26"/>
      <c r="I67" s="10" t="str">
        <f>IF($E$4+$E$5&gt;0,1,"")</f>
        <v/>
      </c>
      <c r="J67" s="106"/>
      <c r="K67" s="77">
        <f t="shared" si="9"/>
        <v>0</v>
      </c>
    </row>
    <row r="68" spans="2:11" x14ac:dyDescent="0.25">
      <c r="B68" s="130">
        <v>9781470748272</v>
      </c>
      <c r="C68" s="15" t="s">
        <v>143</v>
      </c>
      <c r="D68" s="141">
        <v>25.99</v>
      </c>
      <c r="E68" s="146">
        <v>35.99</v>
      </c>
      <c r="F68" s="13"/>
      <c r="G68" s="14"/>
      <c r="H68" s="26"/>
      <c r="I68" s="10"/>
      <c r="J68" s="106"/>
      <c r="K68" s="77">
        <f t="shared" si="9"/>
        <v>0</v>
      </c>
    </row>
    <row r="69" spans="2:11" x14ac:dyDescent="0.25">
      <c r="B69" s="140" t="s">
        <v>144</v>
      </c>
      <c r="C69" s="20" t="s">
        <v>145</v>
      </c>
      <c r="D69" s="141">
        <v>18.989999999999998</v>
      </c>
      <c r="E69" s="142">
        <f>VLOOKUP(B69,'[1]Canada Pricing17'!$B$3:$E$120,4,FALSE)</f>
        <v>26.49</v>
      </c>
      <c r="F69" s="13"/>
      <c r="G69" s="19"/>
      <c r="H69" s="26"/>
      <c r="I69" s="10"/>
      <c r="J69" s="106"/>
      <c r="K69" s="77">
        <f t="shared" si="9"/>
        <v>0</v>
      </c>
    </row>
    <row r="70" spans="2:11" x14ac:dyDescent="0.25">
      <c r="B70" s="130">
        <v>634524337948</v>
      </c>
      <c r="C70" s="20" t="s">
        <v>146</v>
      </c>
      <c r="D70" s="141">
        <v>5.49</v>
      </c>
      <c r="E70" s="142">
        <f>VLOOKUP(B70,'[1]Canada Pricing17'!$B$3:$E$120,4,FALSE)</f>
        <v>7.99</v>
      </c>
      <c r="F70" s="13"/>
      <c r="G70" s="19"/>
      <c r="H70" s="26"/>
      <c r="I70" s="10"/>
      <c r="J70" s="106"/>
      <c r="K70" s="77">
        <f t="shared" si="9"/>
        <v>0</v>
      </c>
    </row>
    <row r="71" spans="2:11" x14ac:dyDescent="0.25">
      <c r="B71" s="140" t="s">
        <v>147</v>
      </c>
      <c r="C71" s="20" t="s">
        <v>148</v>
      </c>
      <c r="D71" s="141">
        <v>7.99</v>
      </c>
      <c r="E71" s="142">
        <f>VLOOKUP(B71,'[1]Canada Pricing17'!$B$3:$E$120,4,FALSE)</f>
        <v>10.99</v>
      </c>
      <c r="F71" s="13"/>
      <c r="G71" s="19"/>
      <c r="H71" s="26"/>
      <c r="I71" s="10"/>
      <c r="J71" s="106"/>
      <c r="K71" s="77">
        <f t="shared" si="9"/>
        <v>0</v>
      </c>
    </row>
    <row r="72" spans="2:11" s="137" customFormat="1" x14ac:dyDescent="0.25">
      <c r="B72" s="130">
        <v>9781470739324</v>
      </c>
      <c r="C72" s="15" t="s">
        <v>149</v>
      </c>
      <c r="D72" s="141">
        <v>36.99</v>
      </c>
      <c r="E72" s="142">
        <f>VLOOKUP(B72,'[1]Canada Pricing17'!$B$3:$E$120,4,FALSE)</f>
        <v>50.99</v>
      </c>
      <c r="F72" s="13"/>
      <c r="G72" s="14"/>
      <c r="H72" s="19"/>
      <c r="I72" s="10" t="str">
        <f>IF($E$4+$E$5&gt;0,1,"")</f>
        <v/>
      </c>
      <c r="J72" s="106"/>
      <c r="K72" s="77">
        <f t="shared" si="9"/>
        <v>0</v>
      </c>
    </row>
    <row r="73" spans="2:11" x14ac:dyDescent="0.25">
      <c r="B73" s="130">
        <v>9781470739348</v>
      </c>
      <c r="C73" s="15" t="s">
        <v>150</v>
      </c>
      <c r="D73" s="141">
        <v>38.99</v>
      </c>
      <c r="E73" s="142">
        <f>VLOOKUP(B73,'[1]Canada Pricing17'!$B$3:$E$120,4,FALSE)</f>
        <v>53.49</v>
      </c>
      <c r="F73" s="13"/>
      <c r="G73" s="14"/>
      <c r="H73" s="19"/>
      <c r="I73" s="10" t="str">
        <f>IF($E$4+$E$5&gt;0,1,"")</f>
        <v/>
      </c>
      <c r="J73" s="106"/>
      <c r="K73" s="77">
        <f t="shared" si="9"/>
        <v>0</v>
      </c>
    </row>
    <row r="74" spans="2:11" x14ac:dyDescent="0.25">
      <c r="B74" s="130">
        <v>9781470739386</v>
      </c>
      <c r="C74" s="15" t="s">
        <v>151</v>
      </c>
      <c r="D74" s="141">
        <v>9.99</v>
      </c>
      <c r="E74" s="142">
        <f>VLOOKUP(B74,'[1]Canada Pricing17'!$B$3:$E$120,4,FALSE)</f>
        <v>13.99</v>
      </c>
      <c r="F74" s="13"/>
      <c r="G74" s="19"/>
      <c r="H74" s="19"/>
      <c r="I74" s="10" t="str">
        <f>IF($E$4+$E$5&gt;0,1,"")</f>
        <v/>
      </c>
      <c r="J74" s="106"/>
      <c r="K74" s="77">
        <f t="shared" si="9"/>
        <v>0</v>
      </c>
    </row>
    <row r="75" spans="2:11" x14ac:dyDescent="0.25">
      <c r="B75" s="149" t="s">
        <v>68</v>
      </c>
      <c r="C75" s="15" t="s">
        <v>69</v>
      </c>
      <c r="D75" s="141">
        <v>18.989999999999998</v>
      </c>
      <c r="E75" s="142">
        <f>VLOOKUP(B75,'[1]Canada Pricing17'!$B$3:$E$120,4,FALSE)</f>
        <v>26.49</v>
      </c>
      <c r="F75" s="15"/>
      <c r="G75" s="10"/>
      <c r="H75" s="26"/>
      <c r="I75" s="10"/>
      <c r="J75" s="106"/>
      <c r="K75" s="77">
        <f t="shared" si="9"/>
        <v>0</v>
      </c>
    </row>
    <row r="76" spans="2:11" x14ac:dyDescent="0.25">
      <c r="B76" s="130">
        <v>9781470739454</v>
      </c>
      <c r="C76" s="15" t="s">
        <v>152</v>
      </c>
      <c r="D76" s="141">
        <v>12.99</v>
      </c>
      <c r="E76" s="142">
        <f>VLOOKUP(B76,'[1]Canada Pricing17'!$B$3:$E$120,4,FALSE)</f>
        <v>17.989999999999998</v>
      </c>
      <c r="F76" s="10"/>
      <c r="G76" s="14"/>
      <c r="H76" s="19"/>
      <c r="I76" s="10" t="str">
        <f>IF($E$4+$E$5&gt;0,1,"")</f>
        <v/>
      </c>
      <c r="J76" s="106"/>
      <c r="K76" s="77">
        <f t="shared" si="9"/>
        <v>0</v>
      </c>
    </row>
    <row r="77" spans="2:11" s="136" customFormat="1" x14ac:dyDescent="0.25">
      <c r="B77" s="140" t="s">
        <v>66</v>
      </c>
      <c r="C77" s="20" t="s">
        <v>67</v>
      </c>
      <c r="D77" s="141">
        <v>34.99</v>
      </c>
      <c r="E77" s="142">
        <f>VLOOKUP(B77,'[1]Canada Pricing17'!$B$3:$E$120,4,FALSE)</f>
        <v>47.99</v>
      </c>
      <c r="F77" s="10"/>
      <c r="G77" s="10"/>
      <c r="H77" s="26"/>
      <c r="I77" s="10"/>
      <c r="J77" s="106"/>
      <c r="K77" s="77">
        <f t="shared" si="9"/>
        <v>0</v>
      </c>
    </row>
    <row r="78" spans="2:11" s="136" customFormat="1" x14ac:dyDescent="0.25">
      <c r="B78" s="140" t="s">
        <v>70</v>
      </c>
      <c r="C78" s="20" t="s">
        <v>71</v>
      </c>
      <c r="D78" s="141">
        <v>5.49</v>
      </c>
      <c r="E78" s="142">
        <f>VLOOKUP(B78,'[1]Canada Pricing17'!$B$3:$E$120,4,FALSE)</f>
        <v>7.99</v>
      </c>
      <c r="F78" s="10"/>
      <c r="G78" s="10"/>
      <c r="H78" s="26"/>
      <c r="I78" s="10"/>
      <c r="J78" s="106"/>
      <c r="K78" s="77">
        <f t="shared" si="9"/>
        <v>0</v>
      </c>
    </row>
    <row r="79" spans="2:11" s="136" customFormat="1" x14ac:dyDescent="0.25">
      <c r="B79" s="140" t="s">
        <v>153</v>
      </c>
      <c r="C79" s="20" t="s">
        <v>154</v>
      </c>
      <c r="D79" s="141">
        <v>2.99</v>
      </c>
      <c r="E79" s="142">
        <f>VLOOKUP(B79,'[1]Canada Pricing17'!$B$3:$E$120,4,FALSE)</f>
        <v>4.49</v>
      </c>
      <c r="F79" s="10"/>
      <c r="G79" s="10"/>
      <c r="H79" s="26"/>
      <c r="I79" s="10"/>
      <c r="J79" s="106"/>
      <c r="K79" s="77">
        <f t="shared" si="9"/>
        <v>0</v>
      </c>
    </row>
    <row r="80" spans="2:11" s="137" customFormat="1" x14ac:dyDescent="0.25">
      <c r="B80" s="140" t="s">
        <v>155</v>
      </c>
      <c r="C80" s="15" t="s">
        <v>156</v>
      </c>
      <c r="D80" s="141">
        <v>2.99</v>
      </c>
      <c r="E80" s="142">
        <f>VLOOKUP(B80,'[1]Canada Pricing17'!$B$3:$E$120,4,FALSE)</f>
        <v>4.49</v>
      </c>
      <c r="F80" s="10"/>
      <c r="G80" s="10"/>
      <c r="H80" s="26"/>
      <c r="I80" s="10"/>
      <c r="J80" s="106"/>
      <c r="K80" s="77">
        <f t="shared" si="9"/>
        <v>0</v>
      </c>
    </row>
    <row r="81" spans="2:11" s="137" customFormat="1" x14ac:dyDescent="0.25">
      <c r="B81" s="140" t="s">
        <v>157</v>
      </c>
      <c r="C81" s="15" t="s">
        <v>158</v>
      </c>
      <c r="D81" s="141">
        <v>2.99</v>
      </c>
      <c r="E81" s="142">
        <f>VLOOKUP(B81,'[1]Canada Pricing17'!$B$3:$E$120,4,FALSE)</f>
        <v>4.49</v>
      </c>
      <c r="F81" s="10"/>
      <c r="G81" s="10"/>
      <c r="H81" s="26"/>
      <c r="I81" s="10"/>
      <c r="J81" s="106"/>
      <c r="K81" s="77">
        <f t="shared" si="9"/>
        <v>0</v>
      </c>
    </row>
    <row r="82" spans="2:11" s="137" customFormat="1" x14ac:dyDescent="0.25">
      <c r="B82" s="140" t="s">
        <v>159</v>
      </c>
      <c r="C82" s="15" t="s">
        <v>160</v>
      </c>
      <c r="D82" s="141">
        <v>2.99</v>
      </c>
      <c r="E82" s="142">
        <f>VLOOKUP(B82,'[1]Canada Pricing17'!$B$3:$E$120,4,FALSE)</f>
        <v>4.49</v>
      </c>
      <c r="F82" s="10"/>
      <c r="G82" s="10"/>
      <c r="H82" s="26"/>
      <c r="I82" s="10"/>
      <c r="J82" s="106"/>
      <c r="K82" s="77">
        <f t="shared" si="9"/>
        <v>0</v>
      </c>
    </row>
    <row r="83" spans="2:11" s="137" customFormat="1" x14ac:dyDescent="0.25">
      <c r="B83" s="140">
        <v>9780764491061</v>
      </c>
      <c r="C83" s="20" t="s">
        <v>161</v>
      </c>
      <c r="D83" s="141">
        <v>32.49</v>
      </c>
      <c r="E83" s="142">
        <f>VLOOKUP(B83,'[1]Canada Pricing17'!$B$3:$E$120,4,FALSE)</f>
        <v>44.99</v>
      </c>
      <c r="F83" s="10"/>
      <c r="G83" s="10"/>
      <c r="H83" s="26"/>
      <c r="I83" s="10"/>
      <c r="J83" s="106"/>
      <c r="K83" s="77">
        <f t="shared" si="9"/>
        <v>0</v>
      </c>
    </row>
    <row r="84" spans="2:11" s="137" customFormat="1" x14ac:dyDescent="0.25">
      <c r="B84" s="130">
        <v>9781470723583</v>
      </c>
      <c r="C84" s="20" t="s">
        <v>54</v>
      </c>
      <c r="D84" s="141">
        <v>29.99</v>
      </c>
      <c r="E84" s="142">
        <f>VLOOKUP(B84,'[1]Canada Pricing17'!$B$3:$E$120,4,FALSE)</f>
        <v>41.49</v>
      </c>
      <c r="F84" s="10"/>
      <c r="G84" s="10"/>
      <c r="H84" s="26"/>
      <c r="I84" s="10"/>
      <c r="J84" s="106"/>
      <c r="K84" s="77">
        <f t="shared" si="9"/>
        <v>0</v>
      </c>
    </row>
    <row r="85" spans="2:11" ht="18.75" x14ac:dyDescent="0.3">
      <c r="B85" s="41" t="s">
        <v>17</v>
      </c>
      <c r="C85" s="30"/>
      <c r="D85" s="116"/>
      <c r="E85" s="116"/>
      <c r="F85" s="9"/>
      <c r="G85" s="9"/>
      <c r="H85" s="9"/>
      <c r="I85" s="9"/>
      <c r="J85" s="114"/>
      <c r="K85" s="78"/>
    </row>
    <row r="86" spans="2:11" x14ac:dyDescent="0.25">
      <c r="B86" s="130">
        <v>9781470739362</v>
      </c>
      <c r="C86" s="20" t="s">
        <v>162</v>
      </c>
      <c r="D86" s="141">
        <v>17.989999999999998</v>
      </c>
      <c r="E86" s="142">
        <f>VLOOKUP(B86,'[1]Canada Pricing17'!$B$3:$E$120,4,FALSE)</f>
        <v>24.99</v>
      </c>
      <c r="F86" s="10"/>
      <c r="G86" s="10"/>
      <c r="H86" s="10"/>
      <c r="I86" s="10"/>
      <c r="J86" s="106"/>
      <c r="K86" s="77">
        <f>IF($E$3="US",J86*D88,IF($E$3="CAN",J86*E88,"Enter Cell E3"))</f>
        <v>0</v>
      </c>
    </row>
    <row r="87" spans="2:11" s="137" customFormat="1" x14ac:dyDescent="0.25">
      <c r="B87" s="130">
        <v>887600449190</v>
      </c>
      <c r="C87" s="20" t="s">
        <v>163</v>
      </c>
      <c r="D87" s="142">
        <v>5.99</v>
      </c>
      <c r="E87" s="142">
        <f>VLOOKUP(B87,'[1]Canada Pricing17'!$B$3:$E$120,4,FALSE)</f>
        <v>8.49</v>
      </c>
      <c r="F87" s="12"/>
      <c r="G87" s="19"/>
      <c r="H87" s="26"/>
      <c r="I87" s="10"/>
      <c r="J87" s="106"/>
      <c r="K87" s="77">
        <f t="shared" ref="K87" si="11">IF($E$3="US",J87*D87,IF($E$3="CAN",J87*E87,"Enter Cell E3"))</f>
        <v>0</v>
      </c>
    </row>
    <row r="88" spans="2:11" s="137" customFormat="1" x14ac:dyDescent="0.25">
      <c r="B88" s="130">
        <v>9781470739393</v>
      </c>
      <c r="C88" s="20" t="s">
        <v>76</v>
      </c>
      <c r="D88" s="147">
        <v>6.99</v>
      </c>
      <c r="E88" s="142">
        <f>VLOOKUP(B88,'[1]Canada Pricing17'!$B$3:$E$120,4,FALSE)</f>
        <v>9.99</v>
      </c>
      <c r="F88" s="12"/>
      <c r="G88" s="17"/>
      <c r="H88" s="10"/>
      <c r="I88" s="10"/>
      <c r="J88" s="106"/>
      <c r="K88" s="77">
        <f t="shared" ref="K88" si="12">IF($E$3="US",J88*D88,IF($E$3="CAN",J88*E88,"Enter Cell E3"))</f>
        <v>0</v>
      </c>
    </row>
    <row r="89" spans="2:11" x14ac:dyDescent="0.25">
      <c r="B89" s="130">
        <v>9781470739409</v>
      </c>
      <c r="C89" s="20" t="s">
        <v>77</v>
      </c>
      <c r="D89" s="147">
        <v>8.7899999999999991</v>
      </c>
      <c r="E89" s="142">
        <f>VLOOKUP(B89,'[1]Canada Pricing17'!$B$3:$E$120,4,FALSE)</f>
        <v>12.49</v>
      </c>
      <c r="F89" s="12"/>
      <c r="G89" s="17"/>
      <c r="H89" s="10"/>
      <c r="I89" s="10"/>
      <c r="J89" s="106"/>
      <c r="K89" s="77">
        <f t="shared" ref="K89:K103" si="13">IF($E$3="US",J89*D89,IF($E$3="CAN",J89*E89,"Enter Cell E3"))</f>
        <v>0</v>
      </c>
    </row>
    <row r="90" spans="2:11" x14ac:dyDescent="0.25">
      <c r="B90" s="130">
        <v>9781470739416</v>
      </c>
      <c r="C90" s="20" t="s">
        <v>78</v>
      </c>
      <c r="D90" s="147">
        <v>8.7899999999999991</v>
      </c>
      <c r="E90" s="142">
        <f>VLOOKUP(B90,'[1]Canada Pricing17'!$B$3:$E$120,4,FALSE)</f>
        <v>12.49</v>
      </c>
      <c r="F90" s="12"/>
      <c r="G90" s="17"/>
      <c r="H90" s="10"/>
      <c r="I90" s="10"/>
      <c r="J90" s="106"/>
      <c r="K90" s="77">
        <f t="shared" si="13"/>
        <v>0</v>
      </c>
    </row>
    <row r="91" spans="2:11" x14ac:dyDescent="0.25">
      <c r="B91" s="130">
        <v>9781470739423</v>
      </c>
      <c r="C91" s="20" t="s">
        <v>79</v>
      </c>
      <c r="D91" s="147">
        <v>8.7899999999999991</v>
      </c>
      <c r="E91" s="142">
        <f>VLOOKUP(B91,'[1]Canada Pricing17'!$B$3:$E$120,4,FALSE)</f>
        <v>12.49</v>
      </c>
      <c r="F91" s="12"/>
      <c r="G91" s="17"/>
      <c r="H91" s="10"/>
      <c r="I91" s="10"/>
      <c r="J91" s="106"/>
      <c r="K91" s="77">
        <f t="shared" si="13"/>
        <v>0</v>
      </c>
    </row>
    <row r="92" spans="2:11" x14ac:dyDescent="0.25">
      <c r="B92" s="130">
        <v>9781470739430</v>
      </c>
      <c r="C92" s="20" t="s">
        <v>80</v>
      </c>
      <c r="D92" s="147">
        <v>11.99</v>
      </c>
      <c r="E92" s="142">
        <f>VLOOKUP(B92,'[1]Canada Pricing17'!$B$3:$E$120,4,FALSE)</f>
        <v>16.989999999999998</v>
      </c>
      <c r="F92" s="12"/>
      <c r="G92" s="17"/>
      <c r="H92" s="10"/>
      <c r="I92" s="10"/>
      <c r="J92" s="106"/>
      <c r="K92" s="77">
        <f t="shared" si="13"/>
        <v>0</v>
      </c>
    </row>
    <row r="93" spans="2:11" x14ac:dyDescent="0.25">
      <c r="B93" s="130">
        <v>9781470739447</v>
      </c>
      <c r="C93" s="20" t="s">
        <v>81</v>
      </c>
      <c r="D93" s="147">
        <v>11.99</v>
      </c>
      <c r="E93" s="142">
        <f>VLOOKUP(B93,'[1]Canada Pricing17'!$B$3:$E$120,4,FALSE)</f>
        <v>16.989999999999998</v>
      </c>
      <c r="F93" s="12"/>
      <c r="G93" s="17"/>
      <c r="H93" s="10"/>
      <c r="I93" s="10"/>
      <c r="J93" s="106"/>
      <c r="K93" s="77">
        <f t="shared" si="13"/>
        <v>0</v>
      </c>
    </row>
    <row r="94" spans="2:11" s="117" customFormat="1" x14ac:dyDescent="0.25">
      <c r="B94" s="130">
        <v>9781470739461</v>
      </c>
      <c r="C94" s="20" t="s">
        <v>82</v>
      </c>
      <c r="D94" s="141">
        <v>4.29</v>
      </c>
      <c r="E94" s="142">
        <f>VLOOKUP(B94,'[1]Canada Pricing17'!$B$3:$E$120,4,FALSE)</f>
        <v>6.49</v>
      </c>
      <c r="F94" s="12"/>
      <c r="G94" s="21"/>
      <c r="H94" s="10"/>
      <c r="I94" s="10"/>
      <c r="J94" s="106"/>
      <c r="K94" s="77">
        <f t="shared" si="13"/>
        <v>0</v>
      </c>
    </row>
    <row r="95" spans="2:11" x14ac:dyDescent="0.25">
      <c r="B95" s="130">
        <v>9781470739478</v>
      </c>
      <c r="C95" s="20" t="s">
        <v>83</v>
      </c>
      <c r="D95" s="141">
        <v>4.29</v>
      </c>
      <c r="E95" s="142">
        <f>VLOOKUP(B95,'[1]Canada Pricing17'!$B$3:$E$120,4,FALSE)</f>
        <v>6.49</v>
      </c>
      <c r="F95" s="12"/>
      <c r="G95" s="21"/>
      <c r="H95" s="10"/>
      <c r="I95" s="10"/>
      <c r="J95" s="106"/>
      <c r="K95" s="77">
        <f t="shared" si="13"/>
        <v>0</v>
      </c>
    </row>
    <row r="96" spans="2:11" x14ac:dyDescent="0.25">
      <c r="B96" s="130">
        <v>9781470739485</v>
      </c>
      <c r="C96" s="20" t="s">
        <v>84</v>
      </c>
      <c r="D96" s="141">
        <v>4.29</v>
      </c>
      <c r="E96" s="142">
        <f>VLOOKUP(B96,'[1]Canada Pricing17'!$B$3:$E$120,4,FALSE)</f>
        <v>6.49</v>
      </c>
      <c r="F96" s="12"/>
      <c r="G96" s="21"/>
      <c r="H96" s="10"/>
      <c r="I96" s="10"/>
      <c r="J96" s="106"/>
      <c r="K96" s="77">
        <f t="shared" si="13"/>
        <v>0</v>
      </c>
    </row>
    <row r="97" spans="2:11" x14ac:dyDescent="0.25">
      <c r="B97" s="130">
        <v>9781470739492</v>
      </c>
      <c r="C97" s="20" t="s">
        <v>85</v>
      </c>
      <c r="D97" s="141">
        <v>4.29</v>
      </c>
      <c r="E97" s="142">
        <f>VLOOKUP(B97,'[1]Canada Pricing17'!$B$3:$E$120,4,FALSE)</f>
        <v>6.49</v>
      </c>
      <c r="F97" s="12"/>
      <c r="G97" s="21"/>
      <c r="H97" s="10"/>
      <c r="I97" s="10"/>
      <c r="J97" s="106"/>
      <c r="K97" s="77">
        <f t="shared" si="13"/>
        <v>0</v>
      </c>
    </row>
    <row r="98" spans="2:11" x14ac:dyDescent="0.25">
      <c r="B98" s="130">
        <v>9781470739508</v>
      </c>
      <c r="C98" s="20" t="s">
        <v>86</v>
      </c>
      <c r="D98" s="141">
        <v>6.39</v>
      </c>
      <c r="E98" s="142">
        <f>VLOOKUP(B98,'[1]Canada Pricing17'!$B$3:$E$120,4,FALSE)</f>
        <v>8.99</v>
      </c>
      <c r="F98" s="12"/>
      <c r="G98" s="17"/>
      <c r="H98" s="10"/>
      <c r="I98" s="10"/>
      <c r="J98" s="106"/>
      <c r="K98" s="77">
        <f t="shared" si="13"/>
        <v>0</v>
      </c>
    </row>
    <row r="99" spans="2:11" x14ac:dyDescent="0.25">
      <c r="B99" s="130">
        <v>9781470739515</v>
      </c>
      <c r="C99" s="20" t="s">
        <v>87</v>
      </c>
      <c r="D99" s="141">
        <v>8.39</v>
      </c>
      <c r="E99" s="142">
        <f>VLOOKUP(B99,'[1]Canada Pricing17'!$B$3:$E$120,4,FALSE)</f>
        <v>11.99</v>
      </c>
      <c r="F99" s="12"/>
      <c r="G99" s="17"/>
      <c r="H99" s="10"/>
      <c r="I99" s="10"/>
      <c r="J99" s="106"/>
      <c r="K99" s="77">
        <f t="shared" si="13"/>
        <v>0</v>
      </c>
    </row>
    <row r="100" spans="2:11" x14ac:dyDescent="0.25">
      <c r="B100" s="130">
        <v>9781470739522</v>
      </c>
      <c r="C100" s="20" t="s">
        <v>88</v>
      </c>
      <c r="D100" s="141">
        <v>8.39</v>
      </c>
      <c r="E100" s="142">
        <f>VLOOKUP(B100,'[1]Canada Pricing17'!$B$3:$E$120,4,FALSE)</f>
        <v>11.99</v>
      </c>
      <c r="F100" s="12"/>
      <c r="G100" s="17"/>
      <c r="H100" s="10"/>
      <c r="I100" s="10"/>
      <c r="J100" s="106"/>
      <c r="K100" s="77">
        <f t="shared" si="13"/>
        <v>0</v>
      </c>
    </row>
    <row r="101" spans="2:11" x14ac:dyDescent="0.25">
      <c r="B101" s="130">
        <v>9781470739539</v>
      </c>
      <c r="C101" s="20" t="s">
        <v>89</v>
      </c>
      <c r="D101" s="141">
        <v>8.39</v>
      </c>
      <c r="E101" s="142">
        <f>VLOOKUP(B101,'[1]Canada Pricing17'!$B$3:$E$120,4,FALSE)</f>
        <v>11.99</v>
      </c>
      <c r="F101" s="12"/>
      <c r="G101" s="17"/>
      <c r="H101" s="10"/>
      <c r="I101" s="10"/>
      <c r="J101" s="106"/>
      <c r="K101" s="77">
        <f t="shared" si="13"/>
        <v>0</v>
      </c>
    </row>
    <row r="102" spans="2:11" x14ac:dyDescent="0.25">
      <c r="B102" s="130">
        <v>9781470739546</v>
      </c>
      <c r="C102" s="20" t="s">
        <v>90</v>
      </c>
      <c r="D102" s="141">
        <v>10.29</v>
      </c>
      <c r="E102" s="142">
        <f>VLOOKUP(B102,'[1]Canada Pricing17'!$B$3:$E$120,4,FALSE)</f>
        <v>14.49</v>
      </c>
      <c r="F102" s="12"/>
      <c r="G102" s="17"/>
      <c r="H102" s="10"/>
      <c r="I102" s="10"/>
      <c r="J102" s="106"/>
      <c r="K102" s="77">
        <f t="shared" si="13"/>
        <v>0</v>
      </c>
    </row>
    <row r="103" spans="2:11" x14ac:dyDescent="0.25">
      <c r="B103" s="130">
        <v>9781470739553</v>
      </c>
      <c r="C103" s="20" t="s">
        <v>91</v>
      </c>
      <c r="D103" s="141">
        <v>10.29</v>
      </c>
      <c r="E103" s="142">
        <f>VLOOKUP(B103,'[1]Canada Pricing17'!$B$3:$E$120,4,FALSE)</f>
        <v>14.49</v>
      </c>
      <c r="F103" s="12"/>
      <c r="G103" s="17"/>
      <c r="H103" s="10"/>
      <c r="I103" s="10"/>
      <c r="J103" s="106"/>
      <c r="K103" s="77">
        <f t="shared" si="13"/>
        <v>0</v>
      </c>
    </row>
    <row r="104" spans="2:11" ht="18.75" x14ac:dyDescent="0.3">
      <c r="B104" s="41" t="s">
        <v>18</v>
      </c>
      <c r="C104" s="30"/>
      <c r="D104" s="116"/>
      <c r="E104" s="116"/>
      <c r="F104" s="9"/>
      <c r="G104" s="9"/>
      <c r="H104" s="9"/>
      <c r="I104" s="9"/>
      <c r="J104" s="114"/>
      <c r="K104" s="78"/>
    </row>
    <row r="105" spans="2:11" x14ac:dyDescent="0.25">
      <c r="B105" s="150">
        <v>780984889654</v>
      </c>
      <c r="C105" s="20" t="s">
        <v>164</v>
      </c>
      <c r="D105" s="142">
        <v>9.99</v>
      </c>
      <c r="E105" s="142">
        <f>VLOOKUP(B105,'[1]Canada Pricing17'!$B$3:$E$120,4,FALSE)</f>
        <v>13.99</v>
      </c>
      <c r="F105" s="13"/>
      <c r="G105" s="14"/>
      <c r="H105" s="26"/>
      <c r="I105" s="10" t="str">
        <f>IF($E$4+$E$5=0,"",IF($E$4+$E$5&gt;0,IF($E$5&gt;0,10,IF($E$4&gt;0,5,""))))</f>
        <v/>
      </c>
      <c r="J105" s="106"/>
      <c r="K105" s="77">
        <f t="shared" ref="K105:K112" si="14">IF($E$3="US",J105*D105,IF($E$3="CAN",J105*E105,"Enter Cell E3"))</f>
        <v>0</v>
      </c>
    </row>
    <row r="106" spans="2:11" x14ac:dyDescent="0.25">
      <c r="B106" s="130">
        <v>9781470734794</v>
      </c>
      <c r="C106" s="20" t="s">
        <v>165</v>
      </c>
      <c r="D106" s="142">
        <v>3.99</v>
      </c>
      <c r="E106" s="142">
        <f>VLOOKUP(B106,'[1]Canada Pricing17'!$B$3:$E$120,4,FALSE)</f>
        <v>5.49</v>
      </c>
      <c r="F106" s="13"/>
      <c r="G106" s="11"/>
      <c r="H106" s="26"/>
      <c r="I106" s="10" t="str">
        <f>IF(($E$4)&gt;0,ROUNDUP(($E$4)/10,0),"")</f>
        <v/>
      </c>
      <c r="J106" s="106"/>
      <c r="K106" s="77">
        <f t="shared" si="14"/>
        <v>0</v>
      </c>
    </row>
    <row r="107" spans="2:11" x14ac:dyDescent="0.25">
      <c r="B107" s="130">
        <v>9781470739294</v>
      </c>
      <c r="C107" s="20" t="s">
        <v>166</v>
      </c>
      <c r="D107" s="142">
        <v>12.99</v>
      </c>
      <c r="E107" s="142">
        <f>VLOOKUP(B107,'[1]Canada Pricing17'!$B$3:$E$120,4,FALSE)</f>
        <v>17.989999999999998</v>
      </c>
      <c r="F107" s="15"/>
      <c r="G107" s="14"/>
      <c r="H107" s="10"/>
      <c r="I107" s="10" t="str">
        <f>IF(($E$6+$E$7)&gt;0,ROUNDUP(($E$6+$E$7)/10,0),"")</f>
        <v/>
      </c>
      <c r="J107" s="106"/>
      <c r="K107" s="77">
        <f t="shared" si="14"/>
        <v>0</v>
      </c>
    </row>
    <row r="108" spans="2:11" x14ac:dyDescent="0.25">
      <c r="B108" s="130">
        <v>9780764491313</v>
      </c>
      <c r="C108" s="20" t="s">
        <v>167</v>
      </c>
      <c r="D108" s="142">
        <v>24.99</v>
      </c>
      <c r="E108" s="142">
        <f>VLOOKUP(B108,'[1]Canada Pricing17'!$B$3:$E$120,4,FALSE)</f>
        <v>34.49</v>
      </c>
      <c r="F108" s="13"/>
      <c r="G108" s="11"/>
      <c r="H108" s="26"/>
      <c r="I108" s="10" t="str">
        <f>IF(($E$4)&gt;0,ROUNDUP(((($E$6)/4)*5)/24,0),"")</f>
        <v/>
      </c>
      <c r="J108" s="106"/>
      <c r="K108" s="77">
        <f t="shared" si="14"/>
        <v>0</v>
      </c>
    </row>
    <row r="109" spans="2:11" s="137" customFormat="1" x14ac:dyDescent="0.25">
      <c r="B109" s="130">
        <v>9781470739317</v>
      </c>
      <c r="C109" s="20" t="s">
        <v>168</v>
      </c>
      <c r="D109" s="142">
        <v>9.99</v>
      </c>
      <c r="E109" s="142">
        <f>VLOOKUP(B109,'[1]Canada Pricing17'!$B$3:$E$120,4,FALSE)</f>
        <v>13.99</v>
      </c>
      <c r="F109" s="13"/>
      <c r="G109" s="14"/>
      <c r="H109" s="19"/>
      <c r="I109" s="10" t="str">
        <f>IF(($E$4+$E$5)&gt;0,ROUNDUP(($E$4+$E$5)/10,0),"")</f>
        <v/>
      </c>
      <c r="J109" s="106"/>
      <c r="K109" s="77">
        <f t="shared" si="14"/>
        <v>0</v>
      </c>
    </row>
    <row r="110" spans="2:11" s="137" customFormat="1" x14ac:dyDescent="0.25">
      <c r="B110" s="140" t="s">
        <v>74</v>
      </c>
      <c r="C110" s="20" t="s">
        <v>61</v>
      </c>
      <c r="D110" s="142">
        <v>3.99</v>
      </c>
      <c r="E110" s="142">
        <f>VLOOKUP(B110,'[1]Canada Pricing17'!$B$3:$E$120,4,FALSE)</f>
        <v>5.49</v>
      </c>
      <c r="F110" s="13"/>
      <c r="G110" s="14"/>
      <c r="H110" s="26"/>
      <c r="I110" s="10" t="str">
        <f>IF(($E$4)&gt;0,1,"")</f>
        <v/>
      </c>
      <c r="J110" s="106"/>
      <c r="K110" s="77">
        <f t="shared" si="14"/>
        <v>0</v>
      </c>
    </row>
    <row r="111" spans="2:11" s="137" customFormat="1" x14ac:dyDescent="0.25">
      <c r="B111" s="130">
        <v>851445823057</v>
      </c>
      <c r="C111" s="20" t="s">
        <v>170</v>
      </c>
      <c r="D111" s="142">
        <v>49.99</v>
      </c>
      <c r="E111" s="142">
        <f>VLOOKUP(B111,'[1]Canada Pricing17'!$B$3:$E$120,4,FALSE)</f>
        <v>68.489999999999995</v>
      </c>
      <c r="F111" s="13"/>
      <c r="G111" s="19"/>
      <c r="H111" s="26"/>
      <c r="I111" s="10"/>
      <c r="J111" s="106"/>
      <c r="K111" s="77">
        <f t="shared" si="14"/>
        <v>0</v>
      </c>
    </row>
    <row r="112" spans="2:11" s="137" customFormat="1" x14ac:dyDescent="0.25">
      <c r="B112" s="130">
        <v>9781470739287</v>
      </c>
      <c r="C112" s="20" t="s">
        <v>169</v>
      </c>
      <c r="D112" s="142">
        <v>9.99</v>
      </c>
      <c r="E112" s="142">
        <f>VLOOKUP(B112,'[1]Canada Pricing17'!$B$3:$E$120,4,FALSE)</f>
        <v>13.99</v>
      </c>
      <c r="F112" s="13"/>
      <c r="G112" s="14"/>
      <c r="H112" s="19"/>
      <c r="I112" s="10" t="str">
        <f>IF(($E$6+$E$7)&gt;0,ROUNDUP(($E$6+$E$7)/10,0),"")</f>
        <v/>
      </c>
      <c r="J112" s="106"/>
      <c r="K112" s="77">
        <f t="shared" si="14"/>
        <v>0</v>
      </c>
    </row>
    <row r="113" spans="1:11" ht="18.75" x14ac:dyDescent="0.3">
      <c r="B113" s="41" t="s">
        <v>19</v>
      </c>
      <c r="C113" s="30"/>
      <c r="D113" s="116"/>
      <c r="E113" s="116"/>
      <c r="F113" s="9"/>
      <c r="G113" s="9"/>
      <c r="H113" s="9"/>
      <c r="I113" s="9"/>
      <c r="J113" s="114"/>
      <c r="K113" s="78"/>
    </row>
    <row r="114" spans="1:11" x14ac:dyDescent="0.25">
      <c r="B114" s="130">
        <v>9781470742416</v>
      </c>
      <c r="C114" s="20" t="s">
        <v>171</v>
      </c>
      <c r="D114" s="142">
        <v>10.49</v>
      </c>
      <c r="E114" s="142">
        <f>VLOOKUP(B114,'[1]Canada Pricing17'!$B$3:$E$120,4,FALSE)</f>
        <v>14.49</v>
      </c>
      <c r="F114" s="10"/>
      <c r="G114" s="10"/>
      <c r="H114" s="16"/>
      <c r="I114" s="10"/>
      <c r="J114" s="106"/>
      <c r="K114" s="77">
        <f t="shared" ref="K114:K120" si="15">IF($E$3="US",J114*D114,IF($E$3="CAN",J114*E114,"Enter Cell E3"))</f>
        <v>0</v>
      </c>
    </row>
    <row r="115" spans="1:11" x14ac:dyDescent="0.25">
      <c r="B115" s="130">
        <v>9781470739256</v>
      </c>
      <c r="C115" s="20" t="s">
        <v>62</v>
      </c>
      <c r="D115" s="142">
        <v>10.49</v>
      </c>
      <c r="E115" s="142">
        <f>VLOOKUP(B115,'[1]Canada Pricing17'!$B$3:$E$120,4,FALSE)</f>
        <v>14.49</v>
      </c>
      <c r="F115" s="10"/>
      <c r="G115" s="10"/>
      <c r="H115" s="16"/>
      <c r="I115" s="10"/>
      <c r="J115" s="106"/>
      <c r="K115" s="77">
        <f t="shared" si="15"/>
        <v>0</v>
      </c>
    </row>
    <row r="116" spans="1:11" x14ac:dyDescent="0.25">
      <c r="B116" s="130">
        <v>9781470742423</v>
      </c>
      <c r="C116" s="20" t="s">
        <v>172</v>
      </c>
      <c r="D116" s="142">
        <v>12.99</v>
      </c>
      <c r="E116" s="142">
        <f>VLOOKUP(B116,'[1]Canada Pricing17'!$B$3:$E$120,4,FALSE)</f>
        <v>17.989999999999998</v>
      </c>
      <c r="F116" s="10"/>
      <c r="G116" s="10"/>
      <c r="H116" s="16"/>
      <c r="I116" s="10"/>
      <c r="J116" s="106"/>
      <c r="K116" s="77">
        <f t="shared" si="15"/>
        <v>0</v>
      </c>
    </row>
    <row r="117" spans="1:11" x14ac:dyDescent="0.25">
      <c r="B117" s="130">
        <v>9781470742454</v>
      </c>
      <c r="C117" s="20" t="s">
        <v>173</v>
      </c>
      <c r="D117" s="142">
        <v>10.49</v>
      </c>
      <c r="E117" s="142">
        <f>VLOOKUP(B117,'[1]Canada Pricing17'!$B$3:$E$120,4,FALSE)</f>
        <v>14.49</v>
      </c>
      <c r="F117" s="10"/>
      <c r="G117" s="10"/>
      <c r="H117" s="16"/>
      <c r="I117" s="10"/>
      <c r="J117" s="106"/>
      <c r="K117" s="77">
        <f t="shared" si="15"/>
        <v>0</v>
      </c>
    </row>
    <row r="118" spans="1:11" x14ac:dyDescent="0.25">
      <c r="B118" s="130">
        <v>9781470742447</v>
      </c>
      <c r="C118" s="20" t="s">
        <v>174</v>
      </c>
      <c r="D118" s="142">
        <v>14.99</v>
      </c>
      <c r="E118" s="142">
        <f>VLOOKUP(B118,'[1]Canada Pricing17'!$B$3:$E$120,4,FALSE)</f>
        <v>20.99</v>
      </c>
      <c r="F118" s="10"/>
      <c r="G118" s="10"/>
      <c r="H118" s="16"/>
      <c r="I118" s="10"/>
      <c r="J118" s="106"/>
      <c r="K118" s="77">
        <f t="shared" si="15"/>
        <v>0</v>
      </c>
    </row>
    <row r="119" spans="1:11" x14ac:dyDescent="0.25">
      <c r="B119" s="130">
        <v>9781470742430</v>
      </c>
      <c r="C119" s="20" t="s">
        <v>175</v>
      </c>
      <c r="D119" s="142">
        <v>10.49</v>
      </c>
      <c r="E119" s="142">
        <f>VLOOKUP(B119,'[1]Canada Pricing17'!$B$3:$E$120,4,FALSE)</f>
        <v>14.49</v>
      </c>
      <c r="F119" s="10"/>
      <c r="G119" s="10"/>
      <c r="H119" s="16"/>
      <c r="I119" s="10"/>
      <c r="J119" s="106"/>
      <c r="K119" s="77">
        <f t="shared" si="15"/>
        <v>0</v>
      </c>
    </row>
    <row r="120" spans="1:11" x14ac:dyDescent="0.25">
      <c r="B120" s="130">
        <v>9781470742461</v>
      </c>
      <c r="C120" s="20" t="s">
        <v>75</v>
      </c>
      <c r="D120" s="142">
        <v>14.99</v>
      </c>
      <c r="E120" s="142">
        <f>VLOOKUP(B120,'[1]Canada Pricing17'!$B$3:$E$120,4,FALSE)</f>
        <v>20.99</v>
      </c>
      <c r="F120" s="10"/>
      <c r="G120" s="10"/>
      <c r="H120" s="16"/>
      <c r="I120" s="10"/>
      <c r="J120" s="106"/>
      <c r="K120" s="77">
        <f t="shared" si="15"/>
        <v>0</v>
      </c>
    </row>
    <row r="121" spans="1:11" x14ac:dyDescent="0.25">
      <c r="K121" s="79"/>
    </row>
    <row r="122" spans="1:11" x14ac:dyDescent="0.25">
      <c r="I122" s="3" t="s">
        <v>47</v>
      </c>
      <c r="K122" s="113">
        <f>SUM(K13:K120)</f>
        <v>0</v>
      </c>
    </row>
    <row r="123" spans="1:11" x14ac:dyDescent="0.25">
      <c r="I123" s="3" t="s">
        <v>48</v>
      </c>
      <c r="K123" s="112"/>
    </row>
    <row r="124" spans="1:11" x14ac:dyDescent="0.25">
      <c r="I124" s="3" t="s">
        <v>49</v>
      </c>
      <c r="K124" s="112"/>
    </row>
    <row r="125" spans="1:11" x14ac:dyDescent="0.25">
      <c r="I125" s="3"/>
      <c r="K125" s="79"/>
    </row>
    <row r="126" spans="1:11" ht="18.75" thickBot="1" x14ac:dyDescent="0.3">
      <c r="C126" s="80"/>
      <c r="D126" s="81"/>
      <c r="E126" s="82"/>
      <c r="F126" s="83"/>
      <c r="G126" s="84"/>
      <c r="H126" s="85"/>
      <c r="I126" s="109" t="s">
        <v>50</v>
      </c>
      <c r="J126" s="110"/>
      <c r="K126" s="111">
        <f>SUM(K122-K123+K124)</f>
        <v>0</v>
      </c>
    </row>
    <row r="127" spans="1:11" ht="18" x14ac:dyDescent="0.25">
      <c r="C127" s="89"/>
      <c r="D127" s="81"/>
      <c r="E127" s="82"/>
      <c r="F127" s="83"/>
      <c r="G127" s="84"/>
      <c r="H127" s="85"/>
      <c r="I127" s="35"/>
    </row>
    <row r="128" spans="1:11" ht="18" x14ac:dyDescent="0.25">
      <c r="A128" s="95"/>
      <c r="B128" s="115" t="s">
        <v>31</v>
      </c>
      <c r="C128" s="43"/>
      <c r="D128" s="44"/>
      <c r="E128" s="45"/>
      <c r="F128" s="46"/>
      <c r="G128" s="47"/>
      <c r="H128" s="95"/>
      <c r="I128" s="35"/>
    </row>
    <row r="129" spans="1:11" ht="18" x14ac:dyDescent="0.25">
      <c r="A129" s="96"/>
      <c r="B129" s="48"/>
      <c r="C129" s="49"/>
      <c r="D129" s="50"/>
      <c r="E129" s="51"/>
      <c r="F129" s="52"/>
      <c r="G129" s="122"/>
      <c r="H129" s="123"/>
      <c r="I129" s="124"/>
      <c r="J129" s="125"/>
      <c r="K129" s="125"/>
    </row>
    <row r="130" spans="1:11" ht="16.5" x14ac:dyDescent="0.25">
      <c r="A130" s="97"/>
      <c r="B130" s="151"/>
      <c r="C130" s="153"/>
      <c r="D130" s="105"/>
      <c r="E130" s="54"/>
      <c r="F130" s="55"/>
      <c r="G130" s="126"/>
      <c r="H130" s="123"/>
      <c r="I130" s="124"/>
      <c r="J130" s="125"/>
      <c r="K130" s="125"/>
    </row>
    <row r="131" spans="1:11" ht="25.5" x14ac:dyDescent="0.25">
      <c r="A131" s="97"/>
      <c r="B131" s="56" t="s">
        <v>32</v>
      </c>
      <c r="C131" s="57"/>
      <c r="D131" s="58" t="s">
        <v>33</v>
      </c>
      <c r="E131" s="59" t="s">
        <v>34</v>
      </c>
      <c r="F131" s="60"/>
      <c r="G131" s="126"/>
      <c r="H131" s="123"/>
      <c r="I131" s="125"/>
      <c r="J131" s="125"/>
      <c r="K131" s="125"/>
    </row>
    <row r="132" spans="1:11" ht="16.5" x14ac:dyDescent="0.25">
      <c r="A132" s="97"/>
      <c r="B132" s="151"/>
      <c r="C132" s="153"/>
      <c r="D132" s="165"/>
      <c r="E132" s="166"/>
      <c r="F132" s="55"/>
      <c r="G132" s="127"/>
      <c r="H132" s="123"/>
      <c r="I132" s="124"/>
      <c r="J132" s="125"/>
      <c r="K132" s="125"/>
    </row>
    <row r="133" spans="1:11" ht="16.5" x14ac:dyDescent="0.25">
      <c r="A133" s="97"/>
      <c r="B133" s="61" t="s">
        <v>35</v>
      </c>
      <c r="C133" s="62"/>
      <c r="D133" s="63" t="s">
        <v>36</v>
      </c>
      <c r="E133" s="64"/>
      <c r="F133" s="55"/>
      <c r="G133" s="128"/>
      <c r="H133" s="123"/>
      <c r="I133" s="124"/>
      <c r="J133" s="125"/>
      <c r="K133" s="125"/>
    </row>
    <row r="134" spans="1:11" ht="16.5" x14ac:dyDescent="0.25">
      <c r="A134" s="97"/>
      <c r="B134" s="151"/>
      <c r="C134" s="153"/>
      <c r="D134" s="65"/>
      <c r="E134" s="55"/>
      <c r="F134" s="55"/>
      <c r="G134" s="127"/>
      <c r="H134" s="123"/>
      <c r="I134" s="124"/>
      <c r="J134" s="125"/>
      <c r="K134" s="125"/>
    </row>
    <row r="135" spans="1:11" ht="16.5" x14ac:dyDescent="0.25">
      <c r="A135" s="97"/>
      <c r="B135" s="61" t="s">
        <v>37</v>
      </c>
      <c r="C135" s="62"/>
      <c r="D135" s="66"/>
      <c r="E135" s="64"/>
      <c r="F135" s="55"/>
      <c r="G135" s="128"/>
      <c r="H135" s="123"/>
      <c r="I135" s="124"/>
      <c r="J135" s="125"/>
      <c r="K135" s="125"/>
    </row>
    <row r="136" spans="1:11" ht="16.5" x14ac:dyDescent="0.25">
      <c r="A136" s="97"/>
      <c r="B136" s="151"/>
      <c r="C136" s="152"/>
      <c r="D136" s="152"/>
      <c r="E136" s="153"/>
      <c r="F136" s="55"/>
      <c r="G136" s="124"/>
      <c r="H136" s="123"/>
      <c r="I136" s="124"/>
      <c r="J136" s="125"/>
      <c r="K136" s="125"/>
    </row>
    <row r="137" spans="1:11" ht="16.5" x14ac:dyDescent="0.25">
      <c r="A137" s="97"/>
      <c r="B137" s="61" t="s">
        <v>38</v>
      </c>
      <c r="C137" s="62"/>
      <c r="D137" s="66"/>
      <c r="E137" s="61"/>
      <c r="F137" s="55"/>
      <c r="G137" s="124"/>
      <c r="H137" s="123"/>
      <c r="I137" s="124"/>
      <c r="J137" s="125"/>
      <c r="K137" s="125"/>
    </row>
    <row r="138" spans="1:11" ht="16.5" x14ac:dyDescent="0.25">
      <c r="A138" s="97"/>
      <c r="B138" s="53"/>
      <c r="C138" s="53"/>
      <c r="D138" s="151"/>
      <c r="E138" s="153"/>
      <c r="F138" s="67"/>
      <c r="G138" s="124"/>
      <c r="H138" s="123"/>
      <c r="I138" s="124"/>
      <c r="J138" s="125"/>
      <c r="K138" s="125"/>
    </row>
    <row r="139" spans="1:11" ht="16.5" x14ac:dyDescent="0.25">
      <c r="A139" s="97"/>
      <c r="B139" s="61" t="s">
        <v>39</v>
      </c>
      <c r="C139" s="61" t="s">
        <v>51</v>
      </c>
      <c r="D139" s="59" t="s">
        <v>52</v>
      </c>
      <c r="E139" s="68"/>
      <c r="F139" s="67"/>
      <c r="G139" s="124"/>
      <c r="H139" s="123"/>
      <c r="I139" s="124"/>
      <c r="J139" s="125"/>
      <c r="K139" s="125"/>
    </row>
    <row r="140" spans="1:11" ht="16.5" x14ac:dyDescent="0.25">
      <c r="A140" s="97"/>
      <c r="B140" s="69"/>
      <c r="C140" s="151"/>
      <c r="D140" s="152"/>
      <c r="E140" s="153"/>
      <c r="F140" s="70"/>
      <c r="G140" s="124"/>
      <c r="H140" s="123"/>
      <c r="I140" s="124"/>
      <c r="J140" s="125"/>
      <c r="K140" s="125"/>
    </row>
    <row r="141" spans="1:11" ht="16.5" x14ac:dyDescent="0.25">
      <c r="A141" s="97"/>
      <c r="B141" s="61" t="s">
        <v>40</v>
      </c>
      <c r="C141" s="61" t="s">
        <v>41</v>
      </c>
      <c r="D141" s="66"/>
      <c r="E141" s="64"/>
      <c r="F141" s="70"/>
      <c r="G141" s="124"/>
      <c r="H141" s="123"/>
      <c r="I141" s="124"/>
      <c r="J141" s="125"/>
      <c r="K141" s="125"/>
    </row>
    <row r="142" spans="1:11" ht="16.5" x14ac:dyDescent="0.25">
      <c r="A142" s="97"/>
      <c r="B142" s="69"/>
      <c r="C142" s="71"/>
      <c r="D142" s="65"/>
      <c r="E142" s="55"/>
      <c r="F142" s="70"/>
      <c r="G142" s="124"/>
      <c r="H142" s="123"/>
      <c r="I142" s="124"/>
      <c r="J142" s="125"/>
      <c r="K142" s="125"/>
    </row>
    <row r="143" spans="1:11" ht="16.5" x14ac:dyDescent="0.25">
      <c r="A143" s="97"/>
      <c r="B143" s="61" t="s">
        <v>42</v>
      </c>
      <c r="C143" s="62"/>
      <c r="D143" s="65"/>
      <c r="E143" s="72"/>
      <c r="F143" s="70"/>
      <c r="G143" s="124"/>
      <c r="H143" s="123"/>
      <c r="I143" s="124"/>
      <c r="J143" s="125"/>
      <c r="K143" s="125"/>
    </row>
    <row r="144" spans="1:11" ht="16.5" x14ac:dyDescent="0.25">
      <c r="A144" s="97"/>
      <c r="B144" s="69"/>
      <c r="C144" s="71"/>
      <c r="D144" s="65"/>
      <c r="E144" s="55"/>
      <c r="F144" s="70"/>
      <c r="G144" s="124"/>
      <c r="H144" s="123"/>
      <c r="I144" s="124"/>
      <c r="J144" s="125"/>
      <c r="K144" s="125"/>
    </row>
    <row r="145" spans="1:11" ht="16.5" x14ac:dyDescent="0.25">
      <c r="A145" s="97"/>
      <c r="B145" s="61" t="s">
        <v>43</v>
      </c>
      <c r="C145" s="71"/>
      <c r="D145" s="65"/>
      <c r="E145" s="72"/>
      <c r="F145" s="70"/>
      <c r="G145" s="124"/>
      <c r="H145" s="123"/>
      <c r="I145" s="124"/>
      <c r="J145" s="125"/>
      <c r="K145" s="125"/>
    </row>
    <row r="146" spans="1:11" ht="16.5" x14ac:dyDescent="0.25">
      <c r="A146" s="97"/>
      <c r="B146" s="151"/>
      <c r="C146" s="152"/>
      <c r="D146" s="152"/>
      <c r="E146" s="153"/>
      <c r="F146" s="70"/>
      <c r="G146" s="124"/>
      <c r="H146" s="123"/>
      <c r="I146" s="124"/>
      <c r="J146" s="125"/>
      <c r="K146" s="125"/>
    </row>
    <row r="147" spans="1:11" ht="16.5" x14ac:dyDescent="0.25">
      <c r="A147" s="97"/>
      <c r="B147" s="73" t="s">
        <v>38</v>
      </c>
      <c r="C147" s="71"/>
      <c r="D147" s="65"/>
      <c r="E147" s="72"/>
      <c r="F147" s="70"/>
      <c r="G147" s="124"/>
      <c r="H147" s="123"/>
      <c r="I147" s="124"/>
      <c r="J147" s="125"/>
      <c r="K147" s="125"/>
    </row>
    <row r="148" spans="1:11" ht="16.5" x14ac:dyDescent="0.25">
      <c r="A148" s="97"/>
      <c r="B148" s="53"/>
      <c r="C148" s="74"/>
      <c r="D148" s="154"/>
      <c r="E148" s="155"/>
      <c r="F148" s="67"/>
      <c r="G148" s="124"/>
      <c r="H148" s="123"/>
      <c r="I148" s="124"/>
      <c r="J148" s="125"/>
      <c r="K148" s="125"/>
    </row>
    <row r="149" spans="1:11" ht="16.5" x14ac:dyDescent="0.25">
      <c r="A149" s="97"/>
      <c r="B149" s="61" t="s">
        <v>39</v>
      </c>
      <c r="C149" s="61" t="s">
        <v>51</v>
      </c>
      <c r="D149" s="59" t="s">
        <v>52</v>
      </c>
      <c r="E149" s="75"/>
      <c r="F149" s="67"/>
      <c r="G149" s="124"/>
      <c r="H149" s="123"/>
      <c r="I149" s="124"/>
      <c r="J149" s="125"/>
      <c r="K149" s="125"/>
    </row>
    <row r="150" spans="1:11" ht="16.5" x14ac:dyDescent="0.25">
      <c r="A150" s="97"/>
      <c r="B150" s="53"/>
      <c r="C150" s="71"/>
      <c r="D150" s="65"/>
      <c r="E150" s="55"/>
      <c r="F150" s="70"/>
      <c r="G150" s="124"/>
      <c r="H150" s="123"/>
      <c r="I150" s="124"/>
      <c r="J150" s="125"/>
      <c r="K150" s="125"/>
    </row>
    <row r="151" spans="1:11" ht="16.5" x14ac:dyDescent="0.25">
      <c r="A151" s="97"/>
      <c r="B151" s="61" t="s">
        <v>40</v>
      </c>
      <c r="C151" s="71"/>
      <c r="D151" s="65"/>
      <c r="E151" s="72"/>
      <c r="F151" s="70"/>
      <c r="G151" s="128"/>
      <c r="H151" s="123"/>
      <c r="I151" s="129"/>
      <c r="J151" s="125"/>
      <c r="K151" s="125"/>
    </row>
    <row r="152" spans="1:11" ht="16.5" x14ac:dyDescent="0.25">
      <c r="A152" s="97"/>
      <c r="B152" s="53"/>
      <c r="C152" s="71"/>
      <c r="D152" s="65"/>
      <c r="E152" s="72"/>
      <c r="F152" s="70"/>
      <c r="G152" s="127"/>
      <c r="H152" s="123"/>
      <c r="I152" s="129"/>
      <c r="J152" s="125"/>
      <c r="K152" s="125"/>
    </row>
    <row r="153" spans="1:11" ht="16.5" x14ac:dyDescent="0.25">
      <c r="A153" s="97"/>
      <c r="B153" s="61" t="s">
        <v>44</v>
      </c>
      <c r="C153" s="71"/>
      <c r="D153" s="65"/>
      <c r="E153" s="72"/>
      <c r="F153" s="70"/>
      <c r="G153" s="128"/>
      <c r="H153" s="123"/>
      <c r="I153" s="129"/>
      <c r="J153" s="125"/>
      <c r="K153" s="125"/>
    </row>
    <row r="154" spans="1:11" ht="16.5" x14ac:dyDescent="0.25">
      <c r="A154" s="97"/>
      <c r="B154" s="53"/>
      <c r="C154" s="71"/>
      <c r="D154" s="65"/>
      <c r="E154" s="72"/>
      <c r="F154" s="70"/>
      <c r="G154" s="127"/>
      <c r="H154" s="123"/>
      <c r="I154" s="129"/>
      <c r="J154" s="125"/>
      <c r="K154" s="125"/>
    </row>
    <row r="155" spans="1:11" ht="16.5" x14ac:dyDescent="0.25">
      <c r="A155" s="97"/>
      <c r="B155" s="61" t="s">
        <v>45</v>
      </c>
      <c r="C155" s="71"/>
      <c r="D155" s="65"/>
      <c r="E155" s="72"/>
      <c r="F155" s="70"/>
      <c r="G155" s="127"/>
      <c r="H155" s="123"/>
      <c r="I155" s="129"/>
      <c r="J155" s="125"/>
      <c r="K155" s="125"/>
    </row>
    <row r="156" spans="1:11" ht="16.5" x14ac:dyDescent="0.25">
      <c r="A156" s="97"/>
      <c r="B156" s="156"/>
      <c r="C156" s="157"/>
      <c r="D156" s="157"/>
      <c r="E156" s="158"/>
      <c r="F156" s="70"/>
      <c r="G156" s="127"/>
      <c r="H156" s="123"/>
      <c r="I156" s="129"/>
      <c r="J156" s="125"/>
      <c r="K156" s="125"/>
    </row>
    <row r="157" spans="1:11" ht="16.5" x14ac:dyDescent="0.25">
      <c r="A157" s="97"/>
      <c r="B157" s="159"/>
      <c r="C157" s="160"/>
      <c r="D157" s="160"/>
      <c r="E157" s="161"/>
      <c r="F157" s="70"/>
      <c r="G157" s="127"/>
      <c r="H157" s="123"/>
      <c r="I157" s="129"/>
      <c r="J157" s="125"/>
      <c r="K157" s="125"/>
    </row>
    <row r="158" spans="1:11" ht="16.5" x14ac:dyDescent="0.25">
      <c r="A158" s="97"/>
      <c r="B158" s="162"/>
      <c r="C158" s="163"/>
      <c r="D158" s="163"/>
      <c r="E158" s="164"/>
      <c r="F158" s="70"/>
      <c r="G158" s="127"/>
      <c r="H158" s="123"/>
      <c r="I158" s="129"/>
      <c r="J158" s="125"/>
      <c r="K158" s="125"/>
    </row>
    <row r="159" spans="1:11" ht="16.5" x14ac:dyDescent="0.25">
      <c r="A159" s="97"/>
      <c r="B159" s="61" t="s">
        <v>46</v>
      </c>
      <c r="C159" s="71"/>
      <c r="D159" s="65"/>
      <c r="E159" s="72"/>
      <c r="F159" s="70"/>
      <c r="G159" s="128"/>
      <c r="H159" s="123"/>
      <c r="I159" s="129"/>
      <c r="J159" s="125"/>
      <c r="K159" s="125"/>
    </row>
    <row r="160" spans="1:11" ht="16.5" x14ac:dyDescent="0.25">
      <c r="A160" s="45"/>
      <c r="B160" s="86"/>
      <c r="C160" s="88"/>
      <c r="D160" s="87"/>
      <c r="E160" s="86"/>
      <c r="F160" s="86"/>
      <c r="G160" s="76"/>
      <c r="H160" s="45"/>
    </row>
    <row r="161" spans="1:8" ht="18" x14ac:dyDescent="0.25">
      <c r="A161" s="45"/>
      <c r="B161" s="90"/>
      <c r="C161" s="91"/>
      <c r="D161" s="92"/>
      <c r="E161" s="45"/>
      <c r="F161" s="45"/>
      <c r="G161" s="76"/>
      <c r="H161" s="45"/>
    </row>
    <row r="162" spans="1:8" ht="18" x14ac:dyDescent="0.25">
      <c r="A162" s="45"/>
      <c r="B162" s="90"/>
      <c r="C162" s="91"/>
      <c r="D162" s="93"/>
      <c r="E162" s="94"/>
      <c r="F162" s="94"/>
      <c r="G162" s="76"/>
      <c r="H162" s="45"/>
    </row>
    <row r="163" spans="1:8" ht="18" x14ac:dyDescent="0.25">
      <c r="A163" s="45"/>
      <c r="B163" s="94"/>
      <c r="C163" s="91"/>
      <c r="D163" s="93"/>
      <c r="E163" s="94"/>
      <c r="F163" s="94"/>
      <c r="G163" s="76"/>
      <c r="H163" s="45"/>
    </row>
    <row r="164" spans="1:8" ht="18" x14ac:dyDescent="0.25">
      <c r="A164" s="95"/>
      <c r="B164" s="98"/>
      <c r="C164" s="99"/>
      <c r="D164" s="100"/>
      <c r="E164" s="98"/>
      <c r="F164" s="98"/>
      <c r="G164" s="101"/>
      <c r="H164" s="95"/>
    </row>
    <row r="165" spans="1:8" ht="16.5" x14ac:dyDescent="0.25">
      <c r="A165" s="95"/>
      <c r="B165" s="95"/>
      <c r="C165" s="95"/>
      <c r="D165" s="95"/>
      <c r="E165" s="95"/>
      <c r="F165" s="95"/>
      <c r="G165" s="95"/>
      <c r="H165" s="95"/>
    </row>
    <row r="166" spans="1:8" ht="16.5" x14ac:dyDescent="0.25">
      <c r="A166" s="95"/>
      <c r="B166" s="95"/>
      <c r="C166" s="95"/>
      <c r="D166" s="95"/>
      <c r="E166" s="95"/>
      <c r="F166" s="95"/>
      <c r="G166" s="95"/>
      <c r="H166" s="95"/>
    </row>
    <row r="167" spans="1:8" ht="16.5" x14ac:dyDescent="0.25">
      <c r="A167" s="95"/>
      <c r="B167" s="95"/>
      <c r="C167" s="95"/>
      <c r="D167" s="95"/>
      <c r="E167" s="95"/>
      <c r="F167" s="95"/>
      <c r="G167" s="95"/>
      <c r="H167" s="95"/>
    </row>
    <row r="168" spans="1:8" ht="16.5" x14ac:dyDescent="0.25">
      <c r="A168" s="95"/>
      <c r="B168" s="95"/>
      <c r="C168" s="95"/>
      <c r="D168" s="95"/>
      <c r="E168" s="95"/>
      <c r="F168" s="95"/>
      <c r="G168" s="95"/>
      <c r="H168" s="95"/>
    </row>
    <row r="169" spans="1:8" ht="18" x14ac:dyDescent="0.25">
      <c r="A169" s="95"/>
      <c r="B169" s="98"/>
      <c r="C169" s="99"/>
      <c r="D169" s="100"/>
      <c r="E169" s="98"/>
      <c r="F169" s="98"/>
      <c r="G169" s="101"/>
      <c r="H169" s="95"/>
    </row>
    <row r="170" spans="1:8" ht="16.5" x14ac:dyDescent="0.25">
      <c r="A170" s="95"/>
      <c r="B170" s="102"/>
      <c r="C170" s="103"/>
      <c r="D170" s="95"/>
      <c r="E170" s="104"/>
      <c r="F170" s="104"/>
      <c r="G170" s="101"/>
      <c r="H170" s="95"/>
    </row>
  </sheetData>
  <sheetProtection password="BB6B" sheet="1" objects="1" scenarios="1"/>
  <mergeCells count="10">
    <mergeCell ref="C140:E140"/>
    <mergeCell ref="B146:E146"/>
    <mergeCell ref="D148:E148"/>
    <mergeCell ref="B156:E158"/>
    <mergeCell ref="B130:C130"/>
    <mergeCell ref="B132:C132"/>
    <mergeCell ref="D132:E132"/>
    <mergeCell ref="B134:C134"/>
    <mergeCell ref="B136:E136"/>
    <mergeCell ref="D138:E138"/>
  </mergeCells>
  <dataValidations disablePrompts="1" count="1">
    <dataValidation type="list" showInputMessage="1" showErrorMessage="1" sqref="E3">
      <formula1>"US,CAN"</formula1>
    </dataValidation>
  </dataValidations>
  <pageMargins left="0.7" right="0.7" top="0.75" bottom="0.75" header="0.3" footer="0.3"/>
  <pageSetup scale="54" fitToHeight="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"/>
  <sheetViews>
    <sheetView workbookViewId="0">
      <selection sqref="A1:AR6"/>
    </sheetView>
  </sheetViews>
  <sheetFormatPr defaultRowHeight="15" x14ac:dyDescent="0.25"/>
  <cols>
    <col min="1" max="44" width="3.85546875" style="4" customWidth="1"/>
    <col min="45" max="16384" width="9.140625" style="4"/>
  </cols>
  <sheetData>
    <row r="1" spans="1:44" x14ac:dyDescent="0.25">
      <c r="A1" s="133">
        <v>1</v>
      </c>
      <c r="B1" s="133">
        <v>2</v>
      </c>
      <c r="C1" s="133">
        <v>3</v>
      </c>
      <c r="D1" s="133">
        <v>4</v>
      </c>
      <c r="E1" s="133">
        <v>5</v>
      </c>
      <c r="F1" s="133">
        <v>6</v>
      </c>
      <c r="G1" s="133">
        <v>7</v>
      </c>
      <c r="H1" s="133">
        <v>8</v>
      </c>
      <c r="I1" s="133">
        <v>9</v>
      </c>
      <c r="J1" s="133">
        <v>10</v>
      </c>
      <c r="K1" s="133">
        <v>11</v>
      </c>
      <c r="L1" s="133">
        <v>12</v>
      </c>
      <c r="M1" s="133">
        <v>13</v>
      </c>
      <c r="N1" s="133">
        <v>14</v>
      </c>
      <c r="O1" s="133">
        <v>15</v>
      </c>
      <c r="P1" s="133">
        <v>16</v>
      </c>
      <c r="Q1" s="133">
        <v>17</v>
      </c>
      <c r="R1" s="133">
        <v>18</v>
      </c>
      <c r="S1" s="133">
        <v>19</v>
      </c>
      <c r="T1" s="133">
        <v>20</v>
      </c>
      <c r="U1" s="133">
        <v>21</v>
      </c>
      <c r="V1" s="133">
        <v>22</v>
      </c>
      <c r="W1" s="133">
        <v>1</v>
      </c>
      <c r="X1" s="133">
        <v>2</v>
      </c>
      <c r="Y1" s="133">
        <v>3</v>
      </c>
      <c r="Z1" s="133">
        <v>4</v>
      </c>
      <c r="AA1" s="133">
        <v>5</v>
      </c>
      <c r="AB1" s="133">
        <v>6</v>
      </c>
      <c r="AC1" s="133">
        <v>7</v>
      </c>
      <c r="AD1" s="133">
        <v>8</v>
      </c>
      <c r="AE1" s="134">
        <v>9</v>
      </c>
      <c r="AF1" s="133">
        <v>10</v>
      </c>
      <c r="AG1" s="133">
        <v>11</v>
      </c>
      <c r="AH1" s="133">
        <v>12</v>
      </c>
      <c r="AI1" s="133">
        <v>13</v>
      </c>
      <c r="AJ1" s="133">
        <v>14</v>
      </c>
      <c r="AK1" s="133">
        <v>15</v>
      </c>
      <c r="AL1" s="133">
        <v>16</v>
      </c>
      <c r="AM1" s="133">
        <v>17</v>
      </c>
      <c r="AN1" s="133">
        <v>18</v>
      </c>
      <c r="AO1" s="133">
        <v>19</v>
      </c>
      <c r="AP1" s="133">
        <v>20</v>
      </c>
      <c r="AQ1" s="133">
        <v>21</v>
      </c>
      <c r="AR1" s="133">
        <v>22</v>
      </c>
    </row>
    <row r="2" spans="1:44" x14ac:dyDescent="0.25">
      <c r="A2" s="133">
        <v>0</v>
      </c>
      <c r="B2" s="133">
        <v>24</v>
      </c>
      <c r="C2" s="133">
        <v>48</v>
      </c>
      <c r="D2" s="133">
        <v>72</v>
      </c>
      <c r="E2" s="133">
        <v>96</v>
      </c>
      <c r="F2" s="133">
        <v>120</v>
      </c>
      <c r="G2" s="133">
        <v>144</v>
      </c>
      <c r="H2" s="133">
        <v>168</v>
      </c>
      <c r="I2" s="133">
        <v>192</v>
      </c>
      <c r="J2" s="133">
        <v>216</v>
      </c>
      <c r="K2" s="133">
        <v>240</v>
      </c>
      <c r="L2" s="133">
        <v>264</v>
      </c>
      <c r="M2" s="133">
        <v>288</v>
      </c>
      <c r="N2" s="133">
        <v>312</v>
      </c>
      <c r="O2" s="133">
        <v>336</v>
      </c>
      <c r="P2" s="133">
        <v>360</v>
      </c>
      <c r="Q2" s="133">
        <v>384</v>
      </c>
      <c r="R2" s="133">
        <v>408</v>
      </c>
      <c r="S2" s="133">
        <v>432</v>
      </c>
      <c r="T2" s="133">
        <v>456</v>
      </c>
      <c r="U2" s="133">
        <v>480</v>
      </c>
      <c r="V2" s="133">
        <v>504</v>
      </c>
      <c r="W2" s="133">
        <v>25</v>
      </c>
      <c r="X2" s="133">
        <v>49</v>
      </c>
      <c r="Y2" s="133">
        <v>73</v>
      </c>
      <c r="Z2" s="133">
        <v>97</v>
      </c>
      <c r="AA2" s="133">
        <v>121</v>
      </c>
      <c r="AB2" s="133">
        <v>145</v>
      </c>
      <c r="AC2" s="133">
        <v>169</v>
      </c>
      <c r="AD2" s="133">
        <v>193</v>
      </c>
      <c r="AE2" s="133">
        <v>217</v>
      </c>
      <c r="AF2" s="133">
        <v>241</v>
      </c>
      <c r="AG2" s="133">
        <v>265</v>
      </c>
      <c r="AH2" s="133">
        <v>289</v>
      </c>
      <c r="AI2" s="133">
        <v>313</v>
      </c>
      <c r="AJ2" s="133">
        <v>337</v>
      </c>
      <c r="AK2" s="133">
        <v>361</v>
      </c>
      <c r="AL2" s="133">
        <v>385</v>
      </c>
      <c r="AM2" s="133">
        <v>409</v>
      </c>
      <c r="AN2" s="133">
        <v>433</v>
      </c>
      <c r="AO2" s="133">
        <v>457</v>
      </c>
      <c r="AP2" s="133">
        <v>481</v>
      </c>
      <c r="AQ2" s="133">
        <v>505</v>
      </c>
      <c r="AR2" s="133">
        <v>529</v>
      </c>
    </row>
    <row r="3" spans="1:44" x14ac:dyDescent="0.25">
      <c r="A3" s="133">
        <v>6</v>
      </c>
      <c r="B3" s="133">
        <v>30</v>
      </c>
      <c r="C3" s="133">
        <v>54</v>
      </c>
      <c r="D3" s="133">
        <v>78</v>
      </c>
      <c r="E3" s="133">
        <v>102</v>
      </c>
      <c r="F3" s="133">
        <v>126</v>
      </c>
      <c r="G3" s="133">
        <v>150</v>
      </c>
      <c r="H3" s="133">
        <v>174</v>
      </c>
      <c r="I3" s="133">
        <v>198</v>
      </c>
      <c r="J3" s="133">
        <v>222</v>
      </c>
      <c r="K3" s="133">
        <v>246</v>
      </c>
      <c r="L3" s="133">
        <v>270</v>
      </c>
      <c r="M3" s="133">
        <v>294</v>
      </c>
      <c r="N3" s="133">
        <v>318</v>
      </c>
      <c r="O3" s="133">
        <v>342</v>
      </c>
      <c r="P3" s="133">
        <v>366</v>
      </c>
      <c r="Q3" s="133">
        <v>390</v>
      </c>
      <c r="R3" s="133">
        <v>414</v>
      </c>
      <c r="S3" s="133">
        <v>438</v>
      </c>
      <c r="T3" s="133">
        <v>462</v>
      </c>
      <c r="U3" s="133">
        <v>486</v>
      </c>
      <c r="V3" s="133">
        <v>510</v>
      </c>
      <c r="W3" s="133">
        <v>31</v>
      </c>
      <c r="X3" s="133">
        <v>55</v>
      </c>
      <c r="Y3" s="133">
        <v>79</v>
      </c>
      <c r="Z3" s="133">
        <v>103</v>
      </c>
      <c r="AA3" s="133">
        <v>127</v>
      </c>
      <c r="AB3" s="133">
        <v>151</v>
      </c>
      <c r="AC3" s="133">
        <v>175</v>
      </c>
      <c r="AD3" s="133">
        <v>199</v>
      </c>
      <c r="AE3" s="133">
        <v>223</v>
      </c>
      <c r="AF3" s="133">
        <v>247</v>
      </c>
      <c r="AG3" s="133">
        <v>271</v>
      </c>
      <c r="AH3" s="133">
        <v>295</v>
      </c>
      <c r="AI3" s="133">
        <v>319</v>
      </c>
      <c r="AJ3" s="133">
        <v>343</v>
      </c>
      <c r="AK3" s="133">
        <v>367</v>
      </c>
      <c r="AL3" s="133">
        <v>391</v>
      </c>
      <c r="AM3" s="133">
        <v>415</v>
      </c>
      <c r="AN3" s="133">
        <v>439</v>
      </c>
      <c r="AO3" s="133">
        <v>463</v>
      </c>
      <c r="AP3" s="133">
        <v>487</v>
      </c>
      <c r="AQ3" s="133">
        <v>511</v>
      </c>
      <c r="AR3" s="133">
        <v>535</v>
      </c>
    </row>
    <row r="4" spans="1:44" x14ac:dyDescent="0.25">
      <c r="A4" s="133">
        <v>12</v>
      </c>
      <c r="B4" s="133">
        <v>36</v>
      </c>
      <c r="C4" s="133">
        <v>60</v>
      </c>
      <c r="D4" s="133">
        <v>84</v>
      </c>
      <c r="E4" s="133">
        <v>108</v>
      </c>
      <c r="F4" s="133">
        <v>132</v>
      </c>
      <c r="G4" s="133">
        <v>156</v>
      </c>
      <c r="H4" s="133">
        <v>180</v>
      </c>
      <c r="I4" s="133">
        <v>204</v>
      </c>
      <c r="J4" s="133">
        <v>228</v>
      </c>
      <c r="K4" s="133">
        <v>252</v>
      </c>
      <c r="L4" s="133">
        <v>276</v>
      </c>
      <c r="M4" s="133">
        <v>300</v>
      </c>
      <c r="N4" s="133">
        <v>324</v>
      </c>
      <c r="O4" s="133">
        <v>348</v>
      </c>
      <c r="P4" s="133">
        <v>372</v>
      </c>
      <c r="Q4" s="133">
        <v>396</v>
      </c>
      <c r="R4" s="133">
        <v>420</v>
      </c>
      <c r="S4" s="133">
        <v>444</v>
      </c>
      <c r="T4" s="133">
        <v>468</v>
      </c>
      <c r="U4" s="133">
        <v>492</v>
      </c>
      <c r="V4" s="133">
        <v>516</v>
      </c>
      <c r="W4" s="133">
        <v>37</v>
      </c>
      <c r="X4" s="133">
        <v>61</v>
      </c>
      <c r="Y4" s="133">
        <v>85</v>
      </c>
      <c r="Z4" s="133">
        <v>109</v>
      </c>
      <c r="AA4" s="133">
        <v>133</v>
      </c>
      <c r="AB4" s="133">
        <v>157</v>
      </c>
      <c r="AC4" s="133">
        <v>181</v>
      </c>
      <c r="AD4" s="133">
        <v>205</v>
      </c>
      <c r="AE4" s="133">
        <v>229</v>
      </c>
      <c r="AF4" s="133">
        <v>253</v>
      </c>
      <c r="AG4" s="133">
        <v>277</v>
      </c>
      <c r="AH4" s="133">
        <v>301</v>
      </c>
      <c r="AI4" s="133">
        <v>325</v>
      </c>
      <c r="AJ4" s="133">
        <v>349</v>
      </c>
      <c r="AK4" s="133">
        <v>373</v>
      </c>
      <c r="AL4" s="133">
        <v>397</v>
      </c>
      <c r="AM4" s="133">
        <v>421</v>
      </c>
      <c r="AN4" s="133">
        <v>445</v>
      </c>
      <c r="AO4" s="133">
        <v>469</v>
      </c>
      <c r="AP4" s="133">
        <v>493</v>
      </c>
      <c r="AQ4" s="133">
        <v>517</v>
      </c>
      <c r="AR4" s="133">
        <v>541</v>
      </c>
    </row>
    <row r="5" spans="1:44" x14ac:dyDescent="0.25">
      <c r="A5" s="133">
        <v>18</v>
      </c>
      <c r="B5" s="133">
        <v>42</v>
      </c>
      <c r="C5" s="133">
        <v>66</v>
      </c>
      <c r="D5" s="133">
        <v>90</v>
      </c>
      <c r="E5" s="133">
        <v>114</v>
      </c>
      <c r="F5" s="133">
        <v>138</v>
      </c>
      <c r="G5" s="133">
        <v>162</v>
      </c>
      <c r="H5" s="133">
        <v>186</v>
      </c>
      <c r="I5" s="133">
        <v>210</v>
      </c>
      <c r="J5" s="133">
        <v>234</v>
      </c>
      <c r="K5" s="133">
        <v>258</v>
      </c>
      <c r="L5" s="133">
        <v>282</v>
      </c>
      <c r="M5" s="133">
        <v>306</v>
      </c>
      <c r="N5" s="133">
        <v>330</v>
      </c>
      <c r="O5" s="133">
        <v>354</v>
      </c>
      <c r="P5" s="133">
        <v>378</v>
      </c>
      <c r="Q5" s="133">
        <v>402</v>
      </c>
      <c r="R5" s="133">
        <v>426</v>
      </c>
      <c r="S5" s="133">
        <v>450</v>
      </c>
      <c r="T5" s="133">
        <v>474</v>
      </c>
      <c r="U5" s="133">
        <v>498</v>
      </c>
      <c r="V5" s="133">
        <v>522</v>
      </c>
      <c r="W5" s="133">
        <v>43</v>
      </c>
      <c r="X5" s="133">
        <v>67</v>
      </c>
      <c r="Y5" s="133">
        <v>91</v>
      </c>
      <c r="Z5" s="133">
        <v>115</v>
      </c>
      <c r="AA5" s="133">
        <v>139</v>
      </c>
      <c r="AB5" s="133">
        <v>163</v>
      </c>
      <c r="AC5" s="133">
        <v>187</v>
      </c>
      <c r="AD5" s="133">
        <v>211</v>
      </c>
      <c r="AE5" s="133">
        <v>235</v>
      </c>
      <c r="AF5" s="133">
        <v>259</v>
      </c>
      <c r="AG5" s="133">
        <v>283</v>
      </c>
      <c r="AH5" s="133">
        <v>307</v>
      </c>
      <c r="AI5" s="133">
        <v>331</v>
      </c>
      <c r="AJ5" s="133">
        <v>355</v>
      </c>
      <c r="AK5" s="133">
        <v>379</v>
      </c>
      <c r="AL5" s="133">
        <v>403</v>
      </c>
      <c r="AM5" s="133">
        <v>427</v>
      </c>
      <c r="AN5" s="133">
        <v>451</v>
      </c>
      <c r="AO5" s="133">
        <v>475</v>
      </c>
      <c r="AP5" s="133">
        <v>499</v>
      </c>
      <c r="AQ5" s="133">
        <v>523</v>
      </c>
      <c r="AR5" s="133">
        <v>547</v>
      </c>
    </row>
    <row r="6" spans="1:44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</row>
  </sheetData>
  <sheetProtection password="C4A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EVBS 2014</vt:lpstr>
      <vt:lpstr>Sheet1</vt:lpstr>
      <vt:lpstr>'EVBS 2014'!Print_Area</vt:lpstr>
    </vt:vector>
  </TitlesOfParts>
  <Company>Group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Watkins</dc:creator>
  <cp:lastModifiedBy>Robert Splinter</cp:lastModifiedBy>
  <cp:lastPrinted>2014-12-18T15:25:08Z</cp:lastPrinted>
  <dcterms:created xsi:type="dcterms:W3CDTF">2013-10-09T14:31:49Z</dcterms:created>
  <dcterms:modified xsi:type="dcterms:W3CDTF">2016-12-16T15:46:58Z</dcterms:modified>
</cp:coreProperties>
</file>