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plinter\Documents\VBS 2017 Pricing\2017 VBS Calculators\"/>
    </mc:Choice>
  </mc:AlternateContent>
  <bookViews>
    <workbookView xWindow="0" yWindow="0" windowWidth="19800" windowHeight="6450"/>
  </bookViews>
  <sheets>
    <sheet name="EVBS 2016" sheetId="1" r:id="rId1"/>
  </sheets>
  <definedNames>
    <definedName name="_xlnm.Print_Area" localSheetId="0">'EVBS 2016'!$B$1:$K$187</definedName>
    <definedName name="USCAN">#REF!</definedName>
  </definedNames>
  <calcPr calcId="162913" concurrentCalc="0"/>
</workbook>
</file>

<file path=xl/calcChain.xml><?xml version="1.0" encoding="utf-8"?>
<calcChain xmlns="http://schemas.openxmlformats.org/spreadsheetml/2006/main">
  <c r="I35" i="1" l="1"/>
  <c r="K32" i="1"/>
  <c r="K31" i="1"/>
  <c r="K30" i="1"/>
  <c r="K29" i="1"/>
  <c r="K28" i="1"/>
  <c r="K27" i="1"/>
  <c r="K26" i="1"/>
  <c r="K25" i="1"/>
  <c r="K24" i="1"/>
  <c r="K23" i="1"/>
  <c r="K22" i="1"/>
  <c r="K93" i="1"/>
  <c r="K61" i="1"/>
  <c r="K64" i="1"/>
  <c r="K78" i="1"/>
  <c r="I45" i="1"/>
  <c r="I24" i="1"/>
  <c r="I23" i="1"/>
  <c r="I122" i="1"/>
  <c r="I121" i="1"/>
  <c r="I120" i="1"/>
  <c r="I60" i="1"/>
  <c r="I59" i="1"/>
  <c r="I58" i="1"/>
  <c r="I51" i="1"/>
  <c r="I38" i="1"/>
  <c r="I44" i="1"/>
  <c r="I119" i="1"/>
  <c r="I47" i="1"/>
  <c r="I46" i="1"/>
  <c r="I42" i="1"/>
  <c r="I48" i="1"/>
  <c r="I39" i="1"/>
  <c r="I31" i="1"/>
  <c r="I30" i="1"/>
  <c r="K33" i="1"/>
  <c r="I33" i="1"/>
  <c r="I20" i="1"/>
  <c r="I12" i="1"/>
  <c r="K124" i="1"/>
  <c r="K122" i="1"/>
  <c r="K116" i="1"/>
  <c r="K146" i="1"/>
  <c r="K144" i="1"/>
  <c r="K142" i="1"/>
  <c r="K143" i="1"/>
  <c r="K141" i="1"/>
  <c r="K140" i="1"/>
  <c r="K53" i="1"/>
  <c r="K52" i="1"/>
  <c r="K13" i="1"/>
  <c r="I13" i="1"/>
  <c r="K62" i="1"/>
  <c r="K84" i="1"/>
  <c r="K70" i="1"/>
  <c r="K74" i="1"/>
  <c r="K76" i="1"/>
  <c r="K75" i="1"/>
  <c r="K72" i="1"/>
  <c r="K73" i="1"/>
  <c r="K71" i="1"/>
  <c r="K90" i="1"/>
  <c r="K77" i="1"/>
  <c r="K91" i="1"/>
  <c r="K88" i="1"/>
  <c r="K63" i="1"/>
  <c r="K65" i="1"/>
  <c r="K87" i="1"/>
  <c r="K86" i="1"/>
  <c r="K67" i="1"/>
  <c r="K79" i="1"/>
  <c r="K80" i="1"/>
  <c r="K85" i="1"/>
  <c r="K82" i="1"/>
  <c r="K81" i="1"/>
  <c r="K89" i="1"/>
  <c r="K83" i="1"/>
  <c r="K60" i="1"/>
  <c r="K59" i="1"/>
  <c r="K58" i="1"/>
  <c r="K69" i="1"/>
  <c r="K68" i="1"/>
  <c r="K66" i="1"/>
  <c r="K56" i="1"/>
  <c r="K54" i="1"/>
  <c r="K55" i="1"/>
  <c r="K50" i="1"/>
  <c r="K51" i="1"/>
  <c r="K119" i="1"/>
  <c r="K47" i="1"/>
  <c r="K44" i="1"/>
  <c r="K46" i="1"/>
  <c r="K45" i="1"/>
  <c r="K42" i="1"/>
  <c r="K48" i="1"/>
  <c r="K41" i="1"/>
  <c r="K43" i="1"/>
  <c r="K39" i="1"/>
  <c r="K38" i="1"/>
  <c r="K36" i="1"/>
  <c r="K35" i="1"/>
  <c r="K17" i="1"/>
  <c r="K18" i="1"/>
  <c r="K16" i="1"/>
  <c r="K19" i="1"/>
  <c r="K15" i="1"/>
  <c r="K20" i="1"/>
  <c r="K12" i="1"/>
  <c r="K135" i="1"/>
  <c r="K139" i="1"/>
  <c r="K145" i="1"/>
  <c r="K138" i="1"/>
  <c r="K137" i="1"/>
  <c r="K136" i="1"/>
  <c r="K134" i="1"/>
  <c r="K133" i="1"/>
  <c r="K132" i="1"/>
  <c r="K131" i="1"/>
  <c r="K128" i="1"/>
  <c r="K127" i="1"/>
  <c r="K129" i="1"/>
  <c r="K126" i="1"/>
  <c r="K121" i="1"/>
  <c r="K120" i="1"/>
  <c r="K118" i="1"/>
  <c r="K123" i="1"/>
  <c r="K117" i="1"/>
  <c r="K114" i="1"/>
  <c r="K113" i="1"/>
  <c r="K112" i="1"/>
  <c r="K111" i="1"/>
  <c r="K110" i="1"/>
  <c r="K109" i="1"/>
  <c r="K108" i="1"/>
  <c r="K107" i="1"/>
  <c r="K106" i="1"/>
  <c r="K105" i="1"/>
  <c r="K94" i="1"/>
  <c r="K104" i="1"/>
  <c r="K103" i="1"/>
  <c r="K102" i="1"/>
  <c r="K101" i="1"/>
  <c r="K100" i="1"/>
  <c r="K99" i="1"/>
  <c r="K97" i="1"/>
  <c r="K95" i="1"/>
  <c r="K98" i="1"/>
  <c r="K96" i="1"/>
  <c r="I17" i="1"/>
  <c r="I128" i="1"/>
  <c r="I127" i="1"/>
  <c r="I126" i="1"/>
  <c r="I97" i="1"/>
  <c r="I95" i="1"/>
  <c r="I79" i="1"/>
  <c r="I80" i="1"/>
  <c r="I85" i="1"/>
  <c r="I89" i="1"/>
  <c r="I69" i="1"/>
  <c r="I68" i="1"/>
  <c r="I52" i="1"/>
  <c r="I41" i="1"/>
  <c r="I43" i="1"/>
  <c r="I36" i="1"/>
  <c r="I18" i="1"/>
  <c r="I16" i="1"/>
  <c r="I19" i="1"/>
  <c r="I15" i="1"/>
  <c r="E7" i="1"/>
  <c r="E6" i="1"/>
  <c r="I117" i="1"/>
  <c r="I118" i="1"/>
  <c r="I83" i="1"/>
  <c r="K148" i="1"/>
  <c r="K152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One for elementary and one for preschool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One for elementary and one for preschool</t>
        </r>
      </text>
    </comment>
    <comment ref="I45" authorId="0" shapeId="0">
      <text>
        <r>
          <rPr>
            <b/>
            <sz val="9"/>
            <color indexed="81"/>
            <rFont val="Tahoma"/>
            <charset val="1"/>
          </rPr>
          <t xml:space="preserve"> :</t>
        </r>
        <r>
          <rPr>
            <sz val="9"/>
            <color indexed="81"/>
            <rFont val="Tahoma"/>
            <charset val="1"/>
          </rPr>
          <t xml:space="preserve">
One for each elementary kid plus one assembled for each crew in the rotation plus one for leader.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Additional for preschool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Optional in lieu of music CD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One for elementary and one for preschool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One for elementary and one for preschool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One for elementary and one for preschool</t>
        </r>
      </text>
    </comment>
    <comment ref="I94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Optional in lieu of t-shirts
</t>
        </r>
      </text>
    </comment>
    <comment ref="I119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Used with G.U.T.S.Y. Bear in Imagination Station</t>
        </r>
      </text>
    </comment>
  </commentList>
</comments>
</file>

<file path=xl/sharedStrings.xml><?xml version="1.0" encoding="utf-8"?>
<sst xmlns="http://schemas.openxmlformats.org/spreadsheetml/2006/main" count="198" uniqueCount="191">
  <si>
    <t>Color Key</t>
  </si>
  <si>
    <t>Key Item</t>
  </si>
  <si>
    <t>Director Favorite</t>
  </si>
  <si>
    <t>Kid Favorite</t>
  </si>
  <si>
    <t>Volunteer Favorite</t>
  </si>
  <si>
    <t>Included in Starter Kit</t>
  </si>
  <si>
    <t>Item Num</t>
  </si>
  <si>
    <t>Final Title</t>
  </si>
  <si>
    <t>US Price</t>
  </si>
  <si>
    <t>CAN Price</t>
  </si>
  <si>
    <t>STARTER KITS</t>
  </si>
  <si>
    <t>GOD SIGHTINGS</t>
  </si>
  <si>
    <t>OK2K</t>
  </si>
  <si>
    <t>IMAGINATION STATION</t>
  </si>
  <si>
    <t>Large Round Stamp Pad, Orange (each)</t>
  </si>
  <si>
    <t>Large Round Stamp Pad, Red (each)</t>
  </si>
  <si>
    <t>Large Round Stamp Pad, Purple (each)</t>
  </si>
  <si>
    <t>Large Round Stamp Pad, Brown (each)</t>
  </si>
  <si>
    <t>MUSIC AND MEDIA</t>
  </si>
  <si>
    <t>DECORATING/PUBLICITY</t>
  </si>
  <si>
    <t>WEARABLES</t>
  </si>
  <si>
    <t>DIRECTOR RESOURCES</t>
  </si>
  <si>
    <t>GIFTS/OTHER FUN STUFF</t>
  </si>
  <si>
    <t>LEADER MANUALS</t>
  </si>
  <si>
    <t>Imagination Station Leader Manual</t>
  </si>
  <si>
    <t>Number of elementary age kids</t>
  </si>
  <si>
    <t>Number of preschool age kids</t>
  </si>
  <si>
    <t>Number of elementary crews (calculated)</t>
  </si>
  <si>
    <t>Number of preschool crews (calculated)</t>
  </si>
  <si>
    <t>Enter your numbers in the blue fields here:</t>
  </si>
  <si>
    <t>Recommended Qty</t>
  </si>
  <si>
    <t>Is this order for U.S. or Canada?</t>
  </si>
  <si>
    <t>Your Order Qty</t>
  </si>
  <si>
    <t>Total</t>
  </si>
  <si>
    <t>US</t>
  </si>
  <si>
    <t>Outlet Item</t>
  </si>
  <si>
    <t>Please complete your customer information below:</t>
  </si>
  <si>
    <t>Bill to Account Number</t>
  </si>
  <si>
    <t>Date</t>
  </si>
  <si>
    <t>New Acct.?</t>
  </si>
  <si>
    <t>Person Placing Order</t>
  </si>
  <si>
    <t>Latest Date Items Can Deliver</t>
  </si>
  <si>
    <t>Name of Bill-To</t>
  </si>
  <si>
    <t>Address</t>
  </si>
  <si>
    <t>City</t>
  </si>
  <si>
    <t>Daytime Phone</t>
  </si>
  <si>
    <t>E-Mail Address</t>
  </si>
  <si>
    <t>Different Ship-to Contact</t>
  </si>
  <si>
    <t>Name of Ship-to</t>
  </si>
  <si>
    <t xml:space="preserve">P.O. # </t>
  </si>
  <si>
    <t>Key Code/Promo Code:</t>
  </si>
  <si>
    <t>Comments</t>
  </si>
  <si>
    <t>Sub-Total</t>
  </si>
  <si>
    <t>Discounts</t>
  </si>
  <si>
    <t>Shipping/Handling</t>
  </si>
  <si>
    <t>Grand Total</t>
  </si>
  <si>
    <t>State/Province</t>
  </si>
  <si>
    <t>Zip/Postal Code</t>
  </si>
  <si>
    <t>Kids per crew (5 is recommended)</t>
  </si>
  <si>
    <t>Name Badge Holders (Pkg. of 10)</t>
  </si>
  <si>
    <t>097138769640</t>
  </si>
  <si>
    <t>Premium Hot Knife w/2 Straight Blades</t>
  </si>
  <si>
    <t>Parachute</t>
  </si>
  <si>
    <t>$6.99,$5.99,$4.99</t>
  </si>
  <si>
    <t>Name Badges (Pkg. of 10)</t>
  </si>
  <si>
    <t>Watch For God Wristbands (Pkg. of 10)</t>
  </si>
  <si>
    <t>$9.49,$8.49,$6.99</t>
  </si>
  <si>
    <t>Giant Bible Memory Buddy Posters (Set of 6)</t>
  </si>
  <si>
    <t>Bible Point Posters (Set of 6)</t>
  </si>
  <si>
    <t>Station Sign Posters (Set of 12)</t>
  </si>
  <si>
    <t>Publicity Posters (Pkg. of 5)</t>
  </si>
  <si>
    <t>130-Watt Heavy-Duty Hot Knife</t>
  </si>
  <si>
    <t>Iron-On Transfers (Pkg. of 10)</t>
  </si>
  <si>
    <t>Paperboard Tubes (Pkg. of 10)</t>
  </si>
  <si>
    <t>Preschool Games Leader Manual</t>
  </si>
  <si>
    <t>Preschool Craft &amp; Play Leader Manual</t>
  </si>
  <si>
    <t>Preschool Exploration Stations Leader Manual</t>
  </si>
  <si>
    <t>Preschool Bible Adventures &amp; Missions Leader Manual</t>
  </si>
  <si>
    <t>Preschool Closing Circle Leader Manual</t>
  </si>
  <si>
    <t>Maker Fun Factory Ultimate Starter Kit Plus Digital (shopper version)</t>
  </si>
  <si>
    <t>Maker Fun Factory Ultimate Starter Kit (shopper)</t>
  </si>
  <si>
    <t>Bible Memory Buddies (Set of 5)</t>
  </si>
  <si>
    <t>Maker Fun Factory Carabiners (pkg. 10)</t>
  </si>
  <si>
    <t>Safe-Keeper Buddy Kits (Pkg. of 10)</t>
  </si>
  <si>
    <t>Take-Home Connector Cards (Set of 20)</t>
  </si>
  <si>
    <t>Tinker Tots Bible Pack (student pages) Pkg. of 50 sheets, enough for 10 kids</t>
  </si>
  <si>
    <t>ELEMENTARY STUDENT RESOURCES</t>
  </si>
  <si>
    <t>PRESCHOOL STUDENT RESOURCES</t>
  </si>
  <si>
    <t>Paper People (Pkg. of 24)</t>
  </si>
  <si>
    <t>Glow in the Dark Stars</t>
  </si>
  <si>
    <t>Blueprint Paper 8.5" x 11" (pkg. 30 sheets)</t>
  </si>
  <si>
    <t>God Sight Light String (includes 20 colored lightbulbs)</t>
  </si>
  <si>
    <t>Bible Memory Buddy Stampers (Set of 5)</t>
  </si>
  <si>
    <t>Operation Kid-to-Kid Poster Pack (Set of 6 posters)</t>
  </si>
  <si>
    <t>Clean Water for Peru Display</t>
  </si>
  <si>
    <t>G.U.T.S.Y. Bears (Pkg. of 10)</t>
  </si>
  <si>
    <t>Connect-a-Gears (Pkg. of 10)</t>
  </si>
  <si>
    <t>Whirly Gigs (Pkg. of 10)</t>
  </si>
  <si>
    <t>Gobots (Pkg. of 10)</t>
  </si>
  <si>
    <t>Perplexinators (Pkg. of 10)</t>
  </si>
  <si>
    <t>Talk-Starter Stackers (Pkg. of 30)</t>
  </si>
  <si>
    <t>Imagination Station Poster Pack (Set of 10)</t>
  </si>
  <si>
    <t>Try this at Home Sticker Sheets (10 sheets/pkg)</t>
  </si>
  <si>
    <t>Sound Wave Sing &amp; Play Music CD</t>
  </si>
  <si>
    <t>Sound Wave Sing &amp; Play Music Download Card</t>
  </si>
  <si>
    <t>KidVid Stories: Created by God DVD</t>
  </si>
  <si>
    <t>Clip Art &amp; Resources CD</t>
  </si>
  <si>
    <t>Sound Wave Sing &amp; Play Music Leader Version 2-CD Set</t>
  </si>
  <si>
    <t>Sound Wave Sing &amp; Play Music DVD</t>
  </si>
  <si>
    <t>Ultimate Director Go-To Training DVD</t>
  </si>
  <si>
    <t>Bible Story Posters (set of 5)</t>
  </si>
  <si>
    <t>Bible Verse Posters (set of 5)</t>
  </si>
  <si>
    <t>Maker Fun Factory Theme Table Cover</t>
  </si>
  <si>
    <t>Maker Fun Factory Logo Outdoor Banner</t>
  </si>
  <si>
    <t>Maker Fun Factory Theme Outdoor Banner</t>
  </si>
  <si>
    <t>Maker Fun Factory Logo Display</t>
  </si>
  <si>
    <t>Maker Fun Factory Fabric Wall Hanging (set of 3 panels, total of 8' x 18')</t>
  </si>
  <si>
    <t>Giant Decorating Poster Pack (Set of 5)</t>
  </si>
  <si>
    <t>Decorating Places: Maker Fun Factory DVD</t>
  </si>
  <si>
    <t>Crew Signs (Set of 10)</t>
  </si>
  <si>
    <t>Blueprint Plastic Backdrop</t>
  </si>
  <si>
    <t>034689202080</t>
  </si>
  <si>
    <t>Red Brick Plastic Backdrop</t>
  </si>
  <si>
    <t>Riveted Metal Plastic Backdrop</t>
  </si>
  <si>
    <t>Corrugated Metal Plastic Backdrop</t>
  </si>
  <si>
    <t>034689521228</t>
  </si>
  <si>
    <t>Cityscape Plastic Backdrop 30' x 4'</t>
  </si>
  <si>
    <t>029444716117</t>
  </si>
  <si>
    <t>Silver Corobuff, 4' x 25'</t>
  </si>
  <si>
    <t>034689520412</t>
  </si>
  <si>
    <t>Weathered Wood Plastic Backdrop 30' x 4'</t>
  </si>
  <si>
    <t>LED Light Stick</t>
  </si>
  <si>
    <t>Curved Blade for Hot Knife</t>
  </si>
  <si>
    <t>Magnetic Hooks (pkg. 12)</t>
  </si>
  <si>
    <t>Cool Connectors (pkg of 100)</t>
  </si>
  <si>
    <t>Big Blue Sky Wall Hanging</t>
  </si>
  <si>
    <t xml:space="preserve">Water Fabric </t>
  </si>
  <si>
    <t>Maker Fun Factory Buttons (Pkg. of 30)</t>
  </si>
  <si>
    <t>Maker Fun Factory Crew Leader Cap</t>
  </si>
  <si>
    <t>Shop Apron</t>
  </si>
  <si>
    <t>Maker Fun Factory Skin Decals (Pkg. of 5)</t>
  </si>
  <si>
    <t>Banduras (Pkg. of 10)</t>
  </si>
  <si>
    <t>Staff T-shirt  (Sm 34-36)</t>
  </si>
  <si>
    <t>Staff T-shirt  (Med 38-40)</t>
  </si>
  <si>
    <t>Staff T-shirt  (Lg 42-44)</t>
  </si>
  <si>
    <t>Staff T-shirt  (XL 46-48)</t>
  </si>
  <si>
    <t>Staff T-shirt  (2XL 50-52)</t>
  </si>
  <si>
    <t>Staff T-shirt  (3XL 54-56)</t>
  </si>
  <si>
    <t>Theme T-shirt, Child (XS 2-4)</t>
  </si>
  <si>
    <t>Theme T-shirt,  Child  (Sm 6-8)</t>
  </si>
  <si>
    <t>Theme T-shirt,  Child  (Med 10-12)</t>
  </si>
  <si>
    <t>Theme T-shirt,  Child  (Lg 14-16)</t>
  </si>
  <si>
    <t>Theme T-shirt,  Adult (Sm 34-36)</t>
  </si>
  <si>
    <t>Theme T-shirt,  Adult (Med 38-40)</t>
  </si>
  <si>
    <t>Theme T-shirt, Adult  (Lg 42-44)</t>
  </si>
  <si>
    <t>Theme T-shirt,  Adult (XL 46-48)</t>
  </si>
  <si>
    <t>Theme T-shirt,  Adult (2XL 50-52)</t>
  </si>
  <si>
    <t>Theme T-shirt,  Adult  (3XL 54-56)</t>
  </si>
  <si>
    <t>Crew Bags (Pkg. of 10)</t>
  </si>
  <si>
    <t>Wow Whistle</t>
  </si>
  <si>
    <t>Paper Hearts</t>
  </si>
  <si>
    <t>085761026841</t>
  </si>
  <si>
    <t>Rocket  Balloons  (Pkg. of 21)</t>
  </si>
  <si>
    <t>049392110614</t>
  </si>
  <si>
    <t>Balloon Inflator Pump</t>
  </si>
  <si>
    <t>034689052234</t>
  </si>
  <si>
    <t>Digital VBS Leader Resources: Spanish Edition</t>
  </si>
  <si>
    <t>Follow-Up Foto Frames (Pkg. of 10)</t>
  </si>
  <si>
    <t>Maker Fun Factory Water Bottle</t>
  </si>
  <si>
    <t>Maker Fun Factory Paper Boxes (Pkg. of 10)</t>
  </si>
  <si>
    <t>Maker Fun Factory Theme Sticker Sheets (Pkg. of 10 sheets)</t>
  </si>
  <si>
    <t>Bible Discovery Leader Manual</t>
  </si>
  <si>
    <t>Game Makers Leader Manual</t>
  </si>
  <si>
    <t>KidVid Cinema Leader Manual</t>
  </si>
  <si>
    <t>Tinker Tots Preschool Director Manual</t>
  </si>
  <si>
    <t>Preschool KidVid Cinema Leader Manual</t>
  </si>
  <si>
    <t>Sound Wave Sing &amp; Play and Funshop Finale Leader Manual</t>
  </si>
  <si>
    <t>Snack Factory Leader Manual</t>
  </si>
  <si>
    <t>Spotlight VBS Leader Manual</t>
  </si>
  <si>
    <t>Ultimate Director Go-To Guide</t>
  </si>
  <si>
    <t>Maker Mania Youth Leader Manual</t>
  </si>
  <si>
    <t>Large Round Stamp Pad, Green (each)</t>
  </si>
  <si>
    <t>Factory Gears Plastic Backdrop</t>
  </si>
  <si>
    <t>Glue Dots 1/2 " (200/pkg)</t>
  </si>
  <si>
    <t>Straight Blade for Hot Knife</t>
  </si>
  <si>
    <t>V-Groove Blade 3/4" for hot knife</t>
  </si>
  <si>
    <t>Square Blade for Hot Knife</t>
  </si>
  <si>
    <t>Mini Glue Dots 3/16 " (300 dots/pkg)</t>
  </si>
  <si>
    <t>Natural-Colored Googly Eyes (100/pkg)</t>
  </si>
  <si>
    <t>Straw Plastic Table Cover</t>
  </si>
  <si>
    <t>MAKER FUN FACTORY VBS EASY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</si>
</sst>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 Narrow"/>
      <family val="2"/>
    </font>
    <font>
      <b/>
      <sz val="14"/>
      <color rgb="FFC00000"/>
      <name val="Arial Narrow"/>
      <family val="2"/>
    </font>
    <font>
      <sz val="14"/>
      <color rgb="FFC00000"/>
      <name val="Arial Narrow"/>
      <family val="2"/>
    </font>
    <font>
      <b/>
      <sz val="10"/>
      <color theme="4" tint="-0.249977111117893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C00000"/>
      <name val="Arial"/>
      <family val="2"/>
    </font>
    <font>
      <sz val="11"/>
      <color theme="0" tint="-0.499984740745262"/>
      <name val="Arial Narrow"/>
      <family val="2"/>
    </font>
    <font>
      <b/>
      <sz val="11"/>
      <color rgb="FFC00000"/>
      <name val="Arial"/>
      <family val="2"/>
    </font>
    <font>
      <b/>
      <sz val="13"/>
      <color rgb="FFC00000"/>
      <name val="Arial"/>
      <family val="2"/>
    </font>
    <font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8">
    <xf numFmtId="0" fontId="0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25" applyNumberFormat="0" applyAlignment="0" applyProtection="0"/>
    <xf numFmtId="0" fontId="30" fillId="18" borderId="26" applyNumberFormat="0" applyAlignment="0" applyProtection="0"/>
    <xf numFmtId="0" fontId="31" fillId="18" borderId="25" applyNumberFormat="0" applyAlignment="0" applyProtection="0"/>
    <xf numFmtId="0" fontId="32" fillId="0" borderId="27" applyNumberFormat="0" applyFill="0" applyAlignment="0" applyProtection="0"/>
    <xf numFmtId="0" fontId="33" fillId="19" borderId="28" applyNumberFormat="0" applyAlignment="0" applyProtection="0"/>
    <xf numFmtId="0" fontId="34" fillId="0" borderId="0" applyNumberFormat="0" applyFill="0" applyBorder="0" applyAlignment="0" applyProtection="0"/>
    <xf numFmtId="0" fontId="4" fillId="20" borderId="29" applyNumberFormat="0" applyFont="0" applyAlignment="0" applyProtection="0"/>
    <xf numFmtId="0" fontId="35" fillId="0" borderId="0" applyNumberFormat="0" applyFill="0" applyBorder="0" applyAlignment="0" applyProtection="0"/>
    <xf numFmtId="0" fontId="5" fillId="0" borderId="30" applyNumberFormat="0" applyFill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36" fillId="44" borderId="0" applyNumberFormat="0" applyBorder="0" applyAlignment="0" applyProtection="0"/>
    <xf numFmtId="0" fontId="4" fillId="0" borderId="0"/>
    <xf numFmtId="44" fontId="3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0" borderId="29" applyNumberFormat="0" applyFont="0" applyAlignment="0" applyProtection="0"/>
    <xf numFmtId="44" fontId="37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0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31" fillId="18" borderId="25" applyNumberFormat="0" applyAlignment="0" applyProtection="0"/>
    <xf numFmtId="0" fontId="31" fillId="18" borderId="25" applyNumberFormat="0" applyAlignment="0" applyProtection="0"/>
    <xf numFmtId="0" fontId="31" fillId="18" borderId="25" applyNumberFormat="0" applyAlignment="0" applyProtection="0"/>
    <xf numFmtId="0" fontId="31" fillId="18" borderId="25" applyNumberFormat="0" applyAlignment="0" applyProtection="0"/>
    <xf numFmtId="0" fontId="31" fillId="18" borderId="25" applyNumberFormat="0" applyAlignment="0" applyProtection="0"/>
    <xf numFmtId="0" fontId="31" fillId="18" borderId="25" applyNumberFormat="0" applyAlignment="0" applyProtection="0"/>
    <xf numFmtId="0" fontId="33" fillId="19" borderId="28" applyNumberFormat="0" applyAlignment="0" applyProtection="0"/>
    <xf numFmtId="0" fontId="33" fillId="19" borderId="28" applyNumberFormat="0" applyAlignment="0" applyProtection="0"/>
    <xf numFmtId="0" fontId="33" fillId="19" borderId="28" applyNumberFormat="0" applyAlignment="0" applyProtection="0"/>
    <xf numFmtId="0" fontId="33" fillId="19" borderId="28" applyNumberFormat="0" applyAlignment="0" applyProtection="0"/>
    <xf numFmtId="0" fontId="33" fillId="19" borderId="28" applyNumberFormat="0" applyAlignment="0" applyProtection="0"/>
    <xf numFmtId="0" fontId="33" fillId="19" borderId="2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17" borderId="25" applyNumberFormat="0" applyAlignment="0" applyProtection="0"/>
    <xf numFmtId="0" fontId="29" fillId="17" borderId="25" applyNumberFormat="0" applyAlignment="0" applyProtection="0"/>
    <xf numFmtId="0" fontId="29" fillId="17" borderId="25" applyNumberFormat="0" applyAlignment="0" applyProtection="0"/>
    <xf numFmtId="0" fontId="29" fillId="17" borderId="25" applyNumberFormat="0" applyAlignment="0" applyProtection="0"/>
    <xf numFmtId="0" fontId="29" fillId="17" borderId="25" applyNumberFormat="0" applyAlignment="0" applyProtection="0"/>
    <xf numFmtId="0" fontId="29" fillId="17" borderId="25" applyNumberFormat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4" fillId="0" borderId="0"/>
    <xf numFmtId="0" fontId="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30" fillId="18" borderId="26" applyNumberFormat="0" applyAlignment="0" applyProtection="0"/>
    <xf numFmtId="0" fontId="30" fillId="18" borderId="26" applyNumberFormat="0" applyAlignment="0" applyProtection="0"/>
    <xf numFmtId="0" fontId="30" fillId="18" borderId="26" applyNumberFormat="0" applyAlignment="0" applyProtection="0"/>
    <xf numFmtId="0" fontId="30" fillId="18" borderId="26" applyNumberFormat="0" applyAlignment="0" applyProtection="0"/>
    <xf numFmtId="0" fontId="30" fillId="18" borderId="26" applyNumberFormat="0" applyAlignment="0" applyProtection="0"/>
    <xf numFmtId="0" fontId="30" fillId="18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0" borderId="29" applyNumberFormat="0" applyFont="0" applyAlignment="0" applyProtection="0"/>
    <xf numFmtId="0" fontId="40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" fillId="0" borderId="0"/>
    <xf numFmtId="0" fontId="1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1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0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0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5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3" borderId="8" xfId="0" applyFill="1" applyBorder="1"/>
    <xf numFmtId="0" fontId="0" fillId="4" borderId="8" xfId="0" applyFill="1" applyBorder="1"/>
    <xf numFmtId="0" fontId="0" fillId="5" borderId="8" xfId="0" applyFill="1" applyBorder="1"/>
    <xf numFmtId="0" fontId="0" fillId="6" borderId="8" xfId="0" applyFill="1" applyBorder="1"/>
    <xf numFmtId="0" fontId="0" fillId="7" borderId="1" xfId="0" applyFill="1" applyBorder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3" borderId="1" xfId="0" applyFill="1" applyBorder="1"/>
    <xf numFmtId="0" fontId="6" fillId="0" borderId="1" xfId="0" applyFont="1" applyBorder="1"/>
    <xf numFmtId="0" fontId="0" fillId="6" borderId="1" xfId="0" applyFill="1" applyBorder="1"/>
    <xf numFmtId="0" fontId="0" fillId="5" borderId="1" xfId="0" applyFill="1" applyBorder="1"/>
    <xf numFmtId="4" fontId="6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6" fillId="0" borderId="1" xfId="0" applyFont="1" applyFill="1" applyBorder="1"/>
    <xf numFmtId="0" fontId="0" fillId="4" borderId="1" xfId="0" applyFill="1" applyBorder="1"/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5" fillId="0" borderId="2" xfId="0" applyFont="1" applyBorder="1"/>
    <xf numFmtId="0" fontId="8" fillId="8" borderId="9" xfId="0" applyFont="1" applyFill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0" xfId="0" applyBorder="1"/>
    <xf numFmtId="0" fontId="0" fillId="0" borderId="3" xfId="0" applyFill="1" applyBorder="1" applyAlignment="1">
      <alignment horizontal="left"/>
    </xf>
    <xf numFmtId="1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0" fontId="8" fillId="0" borderId="3" xfId="0" applyFont="1" applyFill="1" applyBorder="1"/>
    <xf numFmtId="1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4" fontId="12" fillId="0" borderId="0" xfId="1" applyFont="1" applyBorder="1" applyAlignment="1">
      <alignment vertical="center"/>
    </xf>
    <xf numFmtId="1" fontId="11" fillId="10" borderId="4" xfId="0" applyNumberFormat="1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left" vertical="center"/>
    </xf>
    <xf numFmtId="0" fontId="11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1" fillId="11" borderId="12" xfId="4" applyFont="1" applyFill="1" applyBorder="1" applyAlignment="1" applyProtection="1">
      <alignment horizontal="left" vertical="center"/>
      <protection locked="0"/>
    </xf>
    <xf numFmtId="44" fontId="2" fillId="11" borderId="12" xfId="1" applyFont="1" applyFill="1" applyBorder="1" applyAlignment="1" applyProtection="1">
      <alignment horizontal="left" vertical="center"/>
      <protection locked="0"/>
    </xf>
    <xf numFmtId="0" fontId="14" fillId="10" borderId="0" xfId="4" applyFont="1" applyFill="1" applyBorder="1" applyAlignment="1">
      <alignment vertical="center"/>
    </xf>
    <xf numFmtId="0" fontId="15" fillId="10" borderId="0" xfId="4" applyFont="1" applyFill="1" applyBorder="1" applyAlignment="1">
      <alignment horizontal="left" vertical="center" wrapText="1"/>
    </xf>
    <xf numFmtId="1" fontId="11" fillId="10" borderId="0" xfId="0" applyNumberFormat="1" applyFont="1" applyFill="1" applyBorder="1" applyAlignment="1">
      <alignment horizontal="center" vertical="center"/>
    </xf>
    <xf numFmtId="0" fontId="15" fillId="10" borderId="0" xfId="4" applyFont="1" applyFill="1" applyBorder="1" applyAlignment="1">
      <alignment horizontal="center" vertical="center" wrapText="1"/>
    </xf>
    <xf numFmtId="44" fontId="15" fillId="10" borderId="0" xfId="2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15" fillId="10" borderId="0" xfId="4" applyFont="1" applyFill="1" applyBorder="1" applyAlignment="1">
      <alignment horizontal="left" vertical="center"/>
    </xf>
    <xf numFmtId="0" fontId="15" fillId="10" borderId="0" xfId="4" applyFont="1" applyFill="1" applyBorder="1" applyAlignment="1">
      <alignment horizontal="center" vertical="center"/>
    </xf>
    <xf numFmtId="44" fontId="16" fillId="10" borderId="0" xfId="2" applyFont="1" applyFill="1" applyBorder="1" applyAlignment="1">
      <alignment horizontal="left" vertical="center"/>
    </xf>
    <xf numFmtId="0" fontId="15" fillId="10" borderId="0" xfId="4" applyFont="1" applyFill="1" applyBorder="1" applyAlignment="1">
      <alignment vertical="center"/>
    </xf>
    <xf numFmtId="44" fontId="14" fillId="10" borderId="0" xfId="2" applyFont="1" applyFill="1" applyBorder="1" applyAlignment="1">
      <alignment horizontal="center" vertical="center"/>
    </xf>
    <xf numFmtId="44" fontId="15" fillId="10" borderId="0" xfId="2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/>
    </xf>
    <xf numFmtId="0" fontId="17" fillId="10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0" borderId="0" xfId="4" applyFont="1" applyFill="1" applyBorder="1" applyAlignment="1">
      <alignment horizontal="center" vertical="center"/>
    </xf>
    <xf numFmtId="0" fontId="14" fillId="10" borderId="0" xfId="4" applyFont="1" applyFill="1" applyBorder="1" applyAlignment="1">
      <alignment horizontal="left" vertical="center"/>
    </xf>
    <xf numFmtId="0" fontId="15" fillId="10" borderId="0" xfId="4" applyFont="1" applyFill="1" applyBorder="1" applyAlignment="1">
      <alignment horizontal="left" vertical="top"/>
    </xf>
    <xf numFmtId="44" fontId="1" fillId="11" borderId="12" xfId="2" applyFont="1" applyFill="1" applyBorder="1" applyAlignment="1" applyProtection="1">
      <alignment horizontal="left" vertical="center"/>
      <protection locked="0"/>
    </xf>
    <xf numFmtId="44" fontId="17" fillId="10" borderId="0" xfId="1" applyFont="1" applyFill="1" applyBorder="1" applyAlignment="1">
      <alignment vertical="center"/>
    </xf>
    <xf numFmtId="44" fontId="11" fillId="0" borderId="0" xfId="1" applyFont="1" applyBorder="1" applyAlignment="1">
      <alignment vertical="center"/>
    </xf>
    <xf numFmtId="164" fontId="0" fillId="0" borderId="1" xfId="0" applyNumberFormat="1" applyBorder="1"/>
    <xf numFmtId="164" fontId="0" fillId="7" borderId="1" xfId="0" applyNumberFormat="1" applyFill="1" applyBorder="1"/>
    <xf numFmtId="164" fontId="0" fillId="0" borderId="0" xfId="0" applyNumberFormat="1"/>
    <xf numFmtId="0" fontId="18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4" fontId="14" fillId="0" borderId="0" xfId="2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9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center" vertical="center"/>
    </xf>
    <xf numFmtId="0" fontId="21" fillId="0" borderId="0" xfId="3" applyFont="1" applyFill="1" applyBorder="1" applyAlignment="1" applyProtection="1">
      <alignment vertical="center"/>
      <protection locked="0"/>
    </xf>
    <xf numFmtId="44" fontId="3" fillId="0" borderId="0" xfId="2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10" borderId="5" xfId="0" applyFont="1" applyFill="1" applyBorder="1" applyAlignment="1">
      <alignment vertical="center"/>
    </xf>
    <xf numFmtId="0" fontId="11" fillId="10" borderId="6" xfId="0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Alignment="1">
      <alignment horizontal="center" vertical="center"/>
    </xf>
    <xf numFmtId="44" fontId="3" fillId="0" borderId="0" xfId="2" applyFont="1" applyFill="1" applyAlignment="1">
      <alignment horizontal="center" vertical="center"/>
    </xf>
    <xf numFmtId="44" fontId="11" fillId="0" borderId="0" xfId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" fillId="11" borderId="12" xfId="4" applyNumberFormat="1" applyFont="1" applyFill="1" applyBorder="1" applyAlignment="1" applyProtection="1">
      <alignment horizontal="left" vertical="center"/>
      <protection locked="0"/>
    </xf>
    <xf numFmtId="0" fontId="0" fillId="12" borderId="1" xfId="0" applyFill="1" applyBorder="1" applyProtection="1">
      <protection locked="0"/>
    </xf>
    <xf numFmtId="0" fontId="6" fillId="12" borderId="1" xfId="0" applyFont="1" applyFill="1" applyBorder="1" applyProtection="1">
      <protection locked="0"/>
    </xf>
    <xf numFmtId="0" fontId="0" fillId="13" borderId="1" xfId="0" applyFill="1" applyBorder="1" applyAlignment="1" applyProtection="1">
      <alignment horizontal="right"/>
      <protection locked="0"/>
    </xf>
    <xf numFmtId="0" fontId="0" fillId="13" borderId="1" xfId="0" applyFill="1" applyBorder="1" applyProtection="1">
      <protection locked="0"/>
    </xf>
    <xf numFmtId="0" fontId="5" fillId="0" borderId="7" xfId="0" applyFont="1" applyBorder="1"/>
    <xf numFmtId="0" fontId="0" fillId="0" borderId="7" xfId="0" applyBorder="1"/>
    <xf numFmtId="164" fontId="5" fillId="0" borderId="7" xfId="0" applyNumberFormat="1" applyFont="1" applyBorder="1"/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7" borderId="1" xfId="0" applyFill="1" applyBorder="1" applyProtection="1"/>
    <xf numFmtId="0" fontId="0" fillId="0" borderId="0" xfId="0"/>
    <xf numFmtId="164" fontId="6" fillId="0" borderId="1" xfId="0" applyNumberFormat="1" applyFont="1" applyFill="1" applyBorder="1"/>
    <xf numFmtId="164" fontId="6" fillId="0" borderId="1" xfId="0" applyNumberFormat="1" applyFont="1" applyBorder="1"/>
    <xf numFmtId="0" fontId="0" fillId="0" borderId="0" xfId="0"/>
    <xf numFmtId="0" fontId="0" fillId="0" borderId="0" xfId="0"/>
    <xf numFmtId="164" fontId="6" fillId="0" borderId="1" xfId="0" applyNumberFormat="1" applyFont="1" applyFill="1" applyBorder="1" applyAlignment="1">
      <alignment horizontal="right"/>
    </xf>
    <xf numFmtId="164" fontId="0" fillId="45" borderId="1" xfId="0" applyNumberFormat="1" applyFill="1" applyBorder="1"/>
    <xf numFmtId="44" fontId="12" fillId="0" borderId="0" xfId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44" fontId="11" fillId="0" borderId="0" xfId="1" applyFont="1" applyFill="1" applyBorder="1" applyAlignment="1" applyProtection="1">
      <alignment vertical="center"/>
      <protection locked="0"/>
    </xf>
    <xf numFmtId="44" fontId="11" fillId="0" borderId="0" xfId="1" applyFont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1" fontId="6" fillId="0" borderId="1" xfId="0" quotePrefix="1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" fontId="6" fillId="0" borderId="1" xfId="0" quotePrefix="1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0" fontId="0" fillId="0" borderId="0" xfId="0" applyFill="1"/>
    <xf numFmtId="0" fontId="6" fillId="7" borderId="1" xfId="0" applyFont="1" applyFill="1" applyBorder="1"/>
    <xf numFmtId="0" fontId="6" fillId="2" borderId="1" xfId="0" applyFont="1" applyFill="1" applyBorder="1"/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1" fillId="10" borderId="4" xfId="0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" fontId="42" fillId="0" borderId="2" xfId="0" applyNumberFormat="1" applyFont="1" applyBorder="1" applyAlignment="1">
      <alignment horizontal="left"/>
    </xf>
    <xf numFmtId="0" fontId="42" fillId="0" borderId="2" xfId="0" applyFont="1" applyBorder="1"/>
    <xf numFmtId="164" fontId="6" fillId="7" borderId="1" xfId="0" applyNumberFormat="1" applyFont="1" applyFill="1" applyBorder="1"/>
    <xf numFmtId="1" fontId="43" fillId="0" borderId="1" xfId="0" applyNumberFormat="1" applyFont="1" applyBorder="1" applyAlignment="1">
      <alignment horizontal="left"/>
    </xf>
    <xf numFmtId="1" fontId="43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64" fontId="43" fillId="46" borderId="1" xfId="0" applyNumberFormat="1" applyFont="1" applyFill="1" applyBorder="1" applyAlignment="1">
      <alignment horizontal="right" vertical="top"/>
    </xf>
    <xf numFmtId="0" fontId="0" fillId="12" borderId="1" xfId="0" applyFill="1" applyBorder="1" applyProtection="1"/>
    <xf numFmtId="0" fontId="6" fillId="0" borderId="1" xfId="0" applyFont="1" applyBorder="1" applyAlignment="1">
      <alignment horizontal="left" indent="2"/>
    </xf>
    <xf numFmtId="0" fontId="6" fillId="0" borderId="1" xfId="0" applyFont="1" applyFill="1" applyBorder="1" applyAlignment="1">
      <alignment horizontal="left" indent="2"/>
    </xf>
    <xf numFmtId="0" fontId="1" fillId="11" borderId="10" xfId="4" applyFont="1" applyFill="1" applyBorder="1" applyAlignment="1" applyProtection="1">
      <alignment horizontal="left" vertical="center"/>
      <protection locked="0"/>
    </xf>
    <xf numFmtId="0" fontId="1" fillId="11" borderId="13" xfId="4" applyFont="1" applyFill="1" applyBorder="1" applyAlignment="1" applyProtection="1">
      <alignment horizontal="left" vertical="center"/>
      <protection locked="0"/>
    </xf>
    <xf numFmtId="0" fontId="1" fillId="11" borderId="11" xfId="4" applyFont="1" applyFill="1" applyBorder="1" applyAlignment="1" applyProtection="1">
      <alignment horizontal="left" vertical="center"/>
      <protection locked="0"/>
    </xf>
    <xf numFmtId="0" fontId="1" fillId="11" borderId="10" xfId="0" applyFont="1" applyFill="1" applyBorder="1" applyAlignment="1" applyProtection="1">
      <alignment horizontal="left" vertical="center"/>
      <protection locked="0"/>
    </xf>
    <xf numFmtId="0" fontId="1" fillId="11" borderId="11" xfId="0" applyFont="1" applyFill="1" applyBorder="1" applyAlignment="1" applyProtection="1">
      <alignment horizontal="left" vertical="center"/>
      <protection locked="0"/>
    </xf>
    <xf numFmtId="0" fontId="1" fillId="11" borderId="14" xfId="4" applyFont="1" applyFill="1" applyBorder="1" applyAlignment="1" applyProtection="1">
      <alignment horizontal="left" vertical="top" indent="1"/>
      <protection locked="0"/>
    </xf>
    <xf numFmtId="0" fontId="1" fillId="11" borderId="15" xfId="4" applyFont="1" applyFill="1" applyBorder="1" applyAlignment="1" applyProtection="1">
      <alignment horizontal="left" vertical="top" indent="1"/>
      <protection locked="0"/>
    </xf>
    <xf numFmtId="0" fontId="1" fillId="11" borderId="16" xfId="4" applyFont="1" applyFill="1" applyBorder="1" applyAlignment="1" applyProtection="1">
      <alignment horizontal="left" vertical="top" indent="1"/>
      <protection locked="0"/>
    </xf>
    <xf numFmtId="0" fontId="1" fillId="11" borderId="17" xfId="4" applyFont="1" applyFill="1" applyBorder="1" applyAlignment="1" applyProtection="1">
      <alignment horizontal="left" vertical="top" indent="1"/>
      <protection locked="0"/>
    </xf>
    <xf numFmtId="0" fontId="1" fillId="11" borderId="0" xfId="4" applyFont="1" applyFill="1" applyBorder="1" applyAlignment="1" applyProtection="1">
      <alignment horizontal="left" vertical="top" indent="1"/>
      <protection locked="0"/>
    </xf>
    <xf numFmtId="0" fontId="1" fillId="11" borderId="18" xfId="4" applyFont="1" applyFill="1" applyBorder="1" applyAlignment="1" applyProtection="1">
      <alignment horizontal="left" vertical="top" indent="1"/>
      <protection locked="0"/>
    </xf>
    <xf numFmtId="0" fontId="1" fillId="11" borderId="19" xfId="4" applyFont="1" applyFill="1" applyBorder="1" applyAlignment="1" applyProtection="1">
      <alignment horizontal="left" vertical="top" indent="1"/>
      <protection locked="0"/>
    </xf>
    <xf numFmtId="0" fontId="1" fillId="11" borderId="20" xfId="4" applyFont="1" applyFill="1" applyBorder="1" applyAlignment="1" applyProtection="1">
      <alignment horizontal="left" vertical="top" indent="1"/>
      <protection locked="0"/>
    </xf>
    <xf numFmtId="0" fontId="1" fillId="11" borderId="21" xfId="4" applyFont="1" applyFill="1" applyBorder="1" applyAlignment="1" applyProtection="1">
      <alignment horizontal="left" vertical="top" indent="1"/>
      <protection locked="0"/>
    </xf>
    <xf numFmtId="165" fontId="14" fillId="11" borderId="10" xfId="2" applyNumberFormat="1" applyFont="1" applyFill="1" applyBorder="1" applyAlignment="1" applyProtection="1">
      <alignment horizontal="center" vertical="center"/>
      <protection locked="0"/>
    </xf>
    <xf numFmtId="165" fontId="14" fillId="11" borderId="11" xfId="2" applyNumberFormat="1" applyFont="1" applyFill="1" applyBorder="1" applyAlignment="1" applyProtection="1">
      <alignment horizontal="center" vertical="center"/>
      <protection locked="0"/>
    </xf>
  </cellXfs>
  <cellStyles count="1058">
    <cellStyle name="20% - Accent1" xfId="23" builtinId="30" customBuiltin="1"/>
    <cellStyle name="20% - Accent1 2" xfId="86"/>
    <cellStyle name="20% - Accent1 2 2" xfId="87"/>
    <cellStyle name="20% - Accent1 2 2 2" xfId="360"/>
    <cellStyle name="20% - Accent1 2 2 2 2" xfId="569"/>
    <cellStyle name="20% - Accent1 2 2 2 2 2" xfId="961"/>
    <cellStyle name="20% - Accent1 2 2 2 3" xfId="767"/>
    <cellStyle name="20% - Accent1 2 2 3" xfId="486"/>
    <cellStyle name="20% - Accent1 2 2 3 2" xfId="878"/>
    <cellStyle name="20% - Accent1 2 2 4" xfId="683"/>
    <cellStyle name="20% - Accent1 2 3" xfId="88"/>
    <cellStyle name="20% - Accent1 2 3 2" xfId="361"/>
    <cellStyle name="20% - Accent1 2 3 2 2" xfId="570"/>
    <cellStyle name="20% - Accent1 2 3 2 2 2" xfId="962"/>
    <cellStyle name="20% - Accent1 2 3 2 3" xfId="768"/>
    <cellStyle name="20% - Accent1 2 3 3" xfId="487"/>
    <cellStyle name="20% - Accent1 2 3 3 2" xfId="879"/>
    <cellStyle name="20% - Accent1 2 3 4" xfId="684"/>
    <cellStyle name="20% - Accent1 2 4" xfId="359"/>
    <cellStyle name="20% - Accent1 2 4 2" xfId="568"/>
    <cellStyle name="20% - Accent1 2 4 2 2" xfId="960"/>
    <cellStyle name="20% - Accent1 2 4 3" xfId="766"/>
    <cellStyle name="20% - Accent1 2 5" xfId="485"/>
    <cellStyle name="20% - Accent1 2 5 2" xfId="877"/>
    <cellStyle name="20% - Accent1 2 6" xfId="682"/>
    <cellStyle name="20% - Accent1 3" xfId="89"/>
    <cellStyle name="20% - Accent1 3 2" xfId="362"/>
    <cellStyle name="20% - Accent1 3 2 2" xfId="571"/>
    <cellStyle name="20% - Accent1 3 2 2 2" xfId="963"/>
    <cellStyle name="20% - Accent1 3 2 3" xfId="769"/>
    <cellStyle name="20% - Accent1 3 3" xfId="488"/>
    <cellStyle name="20% - Accent1 3 3 2" xfId="880"/>
    <cellStyle name="20% - Accent1 3 4" xfId="685"/>
    <cellStyle name="20% - Accent1 4" xfId="90"/>
    <cellStyle name="20% - Accent1 4 2" xfId="363"/>
    <cellStyle name="20% - Accent1 4 2 2" xfId="572"/>
    <cellStyle name="20% - Accent1 4 2 2 2" xfId="964"/>
    <cellStyle name="20% - Accent1 4 2 3" xfId="770"/>
    <cellStyle name="20% - Accent1 4 3" xfId="489"/>
    <cellStyle name="20% - Accent1 4 3 2" xfId="881"/>
    <cellStyle name="20% - Accent1 4 4" xfId="686"/>
    <cellStyle name="20% - Accent1 5" xfId="91"/>
    <cellStyle name="20% - Accent1 5 2" xfId="364"/>
    <cellStyle name="20% - Accent1 5 2 2" xfId="573"/>
    <cellStyle name="20% - Accent1 5 2 2 2" xfId="965"/>
    <cellStyle name="20% - Accent1 5 2 3" xfId="771"/>
    <cellStyle name="20% - Accent1 5 3" xfId="490"/>
    <cellStyle name="20% - Accent1 5 3 2" xfId="882"/>
    <cellStyle name="20% - Accent1 5 4" xfId="687"/>
    <cellStyle name="20% - Accent1 6" xfId="458"/>
    <cellStyle name="20% - Accent1 6 2" xfId="851"/>
    <cellStyle name="20% - Accent1 7" xfId="472"/>
    <cellStyle name="20% - Accent1 7 2" xfId="864"/>
    <cellStyle name="20% - Accent1 8" xfId="655"/>
    <cellStyle name="20% - Accent1 8 2" xfId="1046"/>
    <cellStyle name="20% - Accent1 9" xfId="669"/>
    <cellStyle name="20% - Accent2" xfId="27" builtinId="34" customBuiltin="1"/>
    <cellStyle name="20% - Accent2 2" xfId="92"/>
    <cellStyle name="20% - Accent2 2 2" xfId="93"/>
    <cellStyle name="20% - Accent2 2 2 2" xfId="366"/>
    <cellStyle name="20% - Accent2 2 2 2 2" xfId="575"/>
    <cellStyle name="20% - Accent2 2 2 2 2 2" xfId="967"/>
    <cellStyle name="20% - Accent2 2 2 2 3" xfId="773"/>
    <cellStyle name="20% - Accent2 2 2 3" xfId="492"/>
    <cellStyle name="20% - Accent2 2 2 3 2" xfId="884"/>
    <cellStyle name="20% - Accent2 2 2 4" xfId="689"/>
    <cellStyle name="20% - Accent2 2 3" xfId="94"/>
    <cellStyle name="20% - Accent2 2 3 2" xfId="367"/>
    <cellStyle name="20% - Accent2 2 3 2 2" xfId="576"/>
    <cellStyle name="20% - Accent2 2 3 2 2 2" xfId="968"/>
    <cellStyle name="20% - Accent2 2 3 2 3" xfId="774"/>
    <cellStyle name="20% - Accent2 2 3 3" xfId="493"/>
    <cellStyle name="20% - Accent2 2 3 3 2" xfId="885"/>
    <cellStyle name="20% - Accent2 2 3 4" xfId="690"/>
    <cellStyle name="20% - Accent2 2 4" xfId="365"/>
    <cellStyle name="20% - Accent2 2 4 2" xfId="574"/>
    <cellStyle name="20% - Accent2 2 4 2 2" xfId="966"/>
    <cellStyle name="20% - Accent2 2 4 3" xfId="772"/>
    <cellStyle name="20% - Accent2 2 5" xfId="491"/>
    <cellStyle name="20% - Accent2 2 5 2" xfId="883"/>
    <cellStyle name="20% - Accent2 2 6" xfId="688"/>
    <cellStyle name="20% - Accent2 3" xfId="95"/>
    <cellStyle name="20% - Accent2 3 2" xfId="368"/>
    <cellStyle name="20% - Accent2 3 2 2" xfId="577"/>
    <cellStyle name="20% - Accent2 3 2 2 2" xfId="969"/>
    <cellStyle name="20% - Accent2 3 2 3" xfId="775"/>
    <cellStyle name="20% - Accent2 3 3" xfId="494"/>
    <cellStyle name="20% - Accent2 3 3 2" xfId="886"/>
    <cellStyle name="20% - Accent2 3 4" xfId="691"/>
    <cellStyle name="20% - Accent2 4" xfId="96"/>
    <cellStyle name="20% - Accent2 4 2" xfId="369"/>
    <cellStyle name="20% - Accent2 4 2 2" xfId="578"/>
    <cellStyle name="20% - Accent2 4 2 2 2" xfId="970"/>
    <cellStyle name="20% - Accent2 4 2 3" xfId="776"/>
    <cellStyle name="20% - Accent2 4 3" xfId="495"/>
    <cellStyle name="20% - Accent2 4 3 2" xfId="887"/>
    <cellStyle name="20% - Accent2 4 4" xfId="692"/>
    <cellStyle name="20% - Accent2 5" xfId="97"/>
    <cellStyle name="20% - Accent2 5 2" xfId="370"/>
    <cellStyle name="20% - Accent2 5 2 2" xfId="579"/>
    <cellStyle name="20% - Accent2 5 2 2 2" xfId="971"/>
    <cellStyle name="20% - Accent2 5 2 3" xfId="777"/>
    <cellStyle name="20% - Accent2 5 3" xfId="496"/>
    <cellStyle name="20% - Accent2 5 3 2" xfId="888"/>
    <cellStyle name="20% - Accent2 5 4" xfId="693"/>
    <cellStyle name="20% - Accent2 6" xfId="460"/>
    <cellStyle name="20% - Accent2 6 2" xfId="853"/>
    <cellStyle name="20% - Accent2 7" xfId="474"/>
    <cellStyle name="20% - Accent2 7 2" xfId="866"/>
    <cellStyle name="20% - Accent2 8" xfId="657"/>
    <cellStyle name="20% - Accent2 8 2" xfId="1048"/>
    <cellStyle name="20% - Accent2 9" xfId="671"/>
    <cellStyle name="20% - Accent3" xfId="31" builtinId="38" customBuiltin="1"/>
    <cellStyle name="20% - Accent3 2" xfId="98"/>
    <cellStyle name="20% - Accent3 2 2" xfId="99"/>
    <cellStyle name="20% - Accent3 2 2 2" xfId="372"/>
    <cellStyle name="20% - Accent3 2 2 2 2" xfId="581"/>
    <cellStyle name="20% - Accent3 2 2 2 2 2" xfId="973"/>
    <cellStyle name="20% - Accent3 2 2 2 3" xfId="779"/>
    <cellStyle name="20% - Accent3 2 2 3" xfId="498"/>
    <cellStyle name="20% - Accent3 2 2 3 2" xfId="890"/>
    <cellStyle name="20% - Accent3 2 2 4" xfId="695"/>
    <cellStyle name="20% - Accent3 2 3" xfId="100"/>
    <cellStyle name="20% - Accent3 2 3 2" xfId="373"/>
    <cellStyle name="20% - Accent3 2 3 2 2" xfId="582"/>
    <cellStyle name="20% - Accent3 2 3 2 2 2" xfId="974"/>
    <cellStyle name="20% - Accent3 2 3 2 3" xfId="780"/>
    <cellStyle name="20% - Accent3 2 3 3" xfId="499"/>
    <cellStyle name="20% - Accent3 2 3 3 2" xfId="891"/>
    <cellStyle name="20% - Accent3 2 3 4" xfId="696"/>
    <cellStyle name="20% - Accent3 2 4" xfId="371"/>
    <cellStyle name="20% - Accent3 2 4 2" xfId="580"/>
    <cellStyle name="20% - Accent3 2 4 2 2" xfId="972"/>
    <cellStyle name="20% - Accent3 2 4 3" xfId="778"/>
    <cellStyle name="20% - Accent3 2 5" xfId="497"/>
    <cellStyle name="20% - Accent3 2 5 2" xfId="889"/>
    <cellStyle name="20% - Accent3 2 6" xfId="694"/>
    <cellStyle name="20% - Accent3 3" xfId="101"/>
    <cellStyle name="20% - Accent3 3 2" xfId="374"/>
    <cellStyle name="20% - Accent3 3 2 2" xfId="583"/>
    <cellStyle name="20% - Accent3 3 2 2 2" xfId="975"/>
    <cellStyle name="20% - Accent3 3 2 3" xfId="781"/>
    <cellStyle name="20% - Accent3 3 3" xfId="500"/>
    <cellStyle name="20% - Accent3 3 3 2" xfId="892"/>
    <cellStyle name="20% - Accent3 3 4" xfId="697"/>
    <cellStyle name="20% - Accent3 4" xfId="102"/>
    <cellStyle name="20% - Accent3 4 2" xfId="375"/>
    <cellStyle name="20% - Accent3 4 2 2" xfId="584"/>
    <cellStyle name="20% - Accent3 4 2 2 2" xfId="976"/>
    <cellStyle name="20% - Accent3 4 2 3" xfId="782"/>
    <cellStyle name="20% - Accent3 4 3" xfId="501"/>
    <cellStyle name="20% - Accent3 4 3 2" xfId="893"/>
    <cellStyle name="20% - Accent3 4 4" xfId="698"/>
    <cellStyle name="20% - Accent3 5" xfId="103"/>
    <cellStyle name="20% - Accent3 5 2" xfId="376"/>
    <cellStyle name="20% - Accent3 5 2 2" xfId="585"/>
    <cellStyle name="20% - Accent3 5 2 2 2" xfId="977"/>
    <cellStyle name="20% - Accent3 5 2 3" xfId="783"/>
    <cellStyle name="20% - Accent3 5 3" xfId="502"/>
    <cellStyle name="20% - Accent3 5 3 2" xfId="894"/>
    <cellStyle name="20% - Accent3 5 4" xfId="699"/>
    <cellStyle name="20% - Accent3 6" xfId="462"/>
    <cellStyle name="20% - Accent3 6 2" xfId="855"/>
    <cellStyle name="20% - Accent3 7" xfId="476"/>
    <cellStyle name="20% - Accent3 7 2" xfId="868"/>
    <cellStyle name="20% - Accent3 8" xfId="659"/>
    <cellStyle name="20% - Accent3 8 2" xfId="1050"/>
    <cellStyle name="20% - Accent3 9" xfId="673"/>
    <cellStyle name="20% - Accent4" xfId="35" builtinId="42" customBuiltin="1"/>
    <cellStyle name="20% - Accent4 2" xfId="104"/>
    <cellStyle name="20% - Accent4 2 2" xfId="105"/>
    <cellStyle name="20% - Accent4 2 2 2" xfId="378"/>
    <cellStyle name="20% - Accent4 2 2 2 2" xfId="587"/>
    <cellStyle name="20% - Accent4 2 2 2 2 2" xfId="979"/>
    <cellStyle name="20% - Accent4 2 2 2 3" xfId="785"/>
    <cellStyle name="20% - Accent4 2 2 3" xfId="504"/>
    <cellStyle name="20% - Accent4 2 2 3 2" xfId="896"/>
    <cellStyle name="20% - Accent4 2 2 4" xfId="701"/>
    <cellStyle name="20% - Accent4 2 3" xfId="106"/>
    <cellStyle name="20% - Accent4 2 3 2" xfId="379"/>
    <cellStyle name="20% - Accent4 2 3 2 2" xfId="588"/>
    <cellStyle name="20% - Accent4 2 3 2 2 2" xfId="980"/>
    <cellStyle name="20% - Accent4 2 3 2 3" xfId="786"/>
    <cellStyle name="20% - Accent4 2 3 3" xfId="505"/>
    <cellStyle name="20% - Accent4 2 3 3 2" xfId="897"/>
    <cellStyle name="20% - Accent4 2 3 4" xfId="702"/>
    <cellStyle name="20% - Accent4 2 4" xfId="377"/>
    <cellStyle name="20% - Accent4 2 4 2" xfId="586"/>
    <cellStyle name="20% - Accent4 2 4 2 2" xfId="978"/>
    <cellStyle name="20% - Accent4 2 4 3" xfId="784"/>
    <cellStyle name="20% - Accent4 2 5" xfId="503"/>
    <cellStyle name="20% - Accent4 2 5 2" xfId="895"/>
    <cellStyle name="20% - Accent4 2 6" xfId="700"/>
    <cellStyle name="20% - Accent4 3" xfId="107"/>
    <cellStyle name="20% - Accent4 3 2" xfId="380"/>
    <cellStyle name="20% - Accent4 3 2 2" xfId="589"/>
    <cellStyle name="20% - Accent4 3 2 2 2" xfId="981"/>
    <cellStyle name="20% - Accent4 3 2 3" xfId="787"/>
    <cellStyle name="20% - Accent4 3 3" xfId="506"/>
    <cellStyle name="20% - Accent4 3 3 2" xfId="898"/>
    <cellStyle name="20% - Accent4 3 4" xfId="703"/>
    <cellStyle name="20% - Accent4 4" xfId="108"/>
    <cellStyle name="20% - Accent4 4 2" xfId="381"/>
    <cellStyle name="20% - Accent4 4 2 2" xfId="590"/>
    <cellStyle name="20% - Accent4 4 2 2 2" xfId="982"/>
    <cellStyle name="20% - Accent4 4 2 3" xfId="788"/>
    <cellStyle name="20% - Accent4 4 3" xfId="507"/>
    <cellStyle name="20% - Accent4 4 3 2" xfId="899"/>
    <cellStyle name="20% - Accent4 4 4" xfId="704"/>
    <cellStyle name="20% - Accent4 5" xfId="109"/>
    <cellStyle name="20% - Accent4 5 2" xfId="382"/>
    <cellStyle name="20% - Accent4 5 2 2" xfId="591"/>
    <cellStyle name="20% - Accent4 5 2 2 2" xfId="983"/>
    <cellStyle name="20% - Accent4 5 2 3" xfId="789"/>
    <cellStyle name="20% - Accent4 5 3" xfId="508"/>
    <cellStyle name="20% - Accent4 5 3 2" xfId="900"/>
    <cellStyle name="20% - Accent4 5 4" xfId="705"/>
    <cellStyle name="20% - Accent4 6" xfId="464"/>
    <cellStyle name="20% - Accent4 6 2" xfId="857"/>
    <cellStyle name="20% - Accent4 7" xfId="478"/>
    <cellStyle name="20% - Accent4 7 2" xfId="870"/>
    <cellStyle name="20% - Accent4 8" xfId="661"/>
    <cellStyle name="20% - Accent4 8 2" xfId="1052"/>
    <cellStyle name="20% - Accent4 9" xfId="675"/>
    <cellStyle name="20% - Accent5" xfId="39" builtinId="46" customBuiltin="1"/>
    <cellStyle name="20% - Accent5 2" xfId="110"/>
    <cellStyle name="20% - Accent5 2 2" xfId="111"/>
    <cellStyle name="20% - Accent5 2 2 2" xfId="384"/>
    <cellStyle name="20% - Accent5 2 2 2 2" xfId="593"/>
    <cellStyle name="20% - Accent5 2 2 2 2 2" xfId="985"/>
    <cellStyle name="20% - Accent5 2 2 2 3" xfId="791"/>
    <cellStyle name="20% - Accent5 2 2 3" xfId="510"/>
    <cellStyle name="20% - Accent5 2 2 3 2" xfId="902"/>
    <cellStyle name="20% - Accent5 2 2 4" xfId="707"/>
    <cellStyle name="20% - Accent5 2 3" xfId="112"/>
    <cellStyle name="20% - Accent5 2 3 2" xfId="385"/>
    <cellStyle name="20% - Accent5 2 3 2 2" xfId="594"/>
    <cellStyle name="20% - Accent5 2 3 2 2 2" xfId="986"/>
    <cellStyle name="20% - Accent5 2 3 2 3" xfId="792"/>
    <cellStyle name="20% - Accent5 2 3 3" xfId="511"/>
    <cellStyle name="20% - Accent5 2 3 3 2" xfId="903"/>
    <cellStyle name="20% - Accent5 2 3 4" xfId="708"/>
    <cellStyle name="20% - Accent5 2 4" xfId="383"/>
    <cellStyle name="20% - Accent5 2 4 2" xfId="592"/>
    <cellStyle name="20% - Accent5 2 4 2 2" xfId="984"/>
    <cellStyle name="20% - Accent5 2 4 3" xfId="790"/>
    <cellStyle name="20% - Accent5 2 5" xfId="509"/>
    <cellStyle name="20% - Accent5 2 5 2" xfId="901"/>
    <cellStyle name="20% - Accent5 2 6" xfId="706"/>
    <cellStyle name="20% - Accent5 3" xfId="113"/>
    <cellStyle name="20% - Accent5 3 2" xfId="386"/>
    <cellStyle name="20% - Accent5 3 2 2" xfId="595"/>
    <cellStyle name="20% - Accent5 3 2 2 2" xfId="987"/>
    <cellStyle name="20% - Accent5 3 2 3" xfId="793"/>
    <cellStyle name="20% - Accent5 3 3" xfId="512"/>
    <cellStyle name="20% - Accent5 3 3 2" xfId="904"/>
    <cellStyle name="20% - Accent5 3 4" xfId="709"/>
    <cellStyle name="20% - Accent5 4" xfId="114"/>
    <cellStyle name="20% - Accent5 4 2" xfId="387"/>
    <cellStyle name="20% - Accent5 4 2 2" xfId="596"/>
    <cellStyle name="20% - Accent5 4 2 2 2" xfId="988"/>
    <cellStyle name="20% - Accent5 4 2 3" xfId="794"/>
    <cellStyle name="20% - Accent5 4 3" xfId="513"/>
    <cellStyle name="20% - Accent5 4 3 2" xfId="905"/>
    <cellStyle name="20% - Accent5 4 4" xfId="710"/>
    <cellStyle name="20% - Accent5 5" xfId="115"/>
    <cellStyle name="20% - Accent5 5 2" xfId="388"/>
    <cellStyle name="20% - Accent5 5 2 2" xfId="597"/>
    <cellStyle name="20% - Accent5 5 2 2 2" xfId="989"/>
    <cellStyle name="20% - Accent5 5 2 3" xfId="795"/>
    <cellStyle name="20% - Accent5 5 3" xfId="514"/>
    <cellStyle name="20% - Accent5 5 3 2" xfId="906"/>
    <cellStyle name="20% - Accent5 5 4" xfId="711"/>
    <cellStyle name="20% - Accent5 6" xfId="466"/>
    <cellStyle name="20% - Accent5 6 2" xfId="859"/>
    <cellStyle name="20% - Accent5 7" xfId="480"/>
    <cellStyle name="20% - Accent5 7 2" xfId="872"/>
    <cellStyle name="20% - Accent5 8" xfId="663"/>
    <cellStyle name="20% - Accent5 8 2" xfId="1054"/>
    <cellStyle name="20% - Accent5 9" xfId="677"/>
    <cellStyle name="20% - Accent6" xfId="43" builtinId="50" customBuiltin="1"/>
    <cellStyle name="20% - Accent6 2" xfId="116"/>
    <cellStyle name="20% - Accent6 2 2" xfId="117"/>
    <cellStyle name="20% - Accent6 2 2 2" xfId="390"/>
    <cellStyle name="20% - Accent6 2 2 2 2" xfId="599"/>
    <cellStyle name="20% - Accent6 2 2 2 2 2" xfId="991"/>
    <cellStyle name="20% - Accent6 2 2 2 3" xfId="797"/>
    <cellStyle name="20% - Accent6 2 2 3" xfId="516"/>
    <cellStyle name="20% - Accent6 2 2 3 2" xfId="908"/>
    <cellStyle name="20% - Accent6 2 2 4" xfId="713"/>
    <cellStyle name="20% - Accent6 2 3" xfId="118"/>
    <cellStyle name="20% - Accent6 2 3 2" xfId="391"/>
    <cellStyle name="20% - Accent6 2 3 2 2" xfId="600"/>
    <cellStyle name="20% - Accent6 2 3 2 2 2" xfId="992"/>
    <cellStyle name="20% - Accent6 2 3 2 3" xfId="798"/>
    <cellStyle name="20% - Accent6 2 3 3" xfId="517"/>
    <cellStyle name="20% - Accent6 2 3 3 2" xfId="909"/>
    <cellStyle name="20% - Accent6 2 3 4" xfId="714"/>
    <cellStyle name="20% - Accent6 2 4" xfId="389"/>
    <cellStyle name="20% - Accent6 2 4 2" xfId="598"/>
    <cellStyle name="20% - Accent6 2 4 2 2" xfId="990"/>
    <cellStyle name="20% - Accent6 2 4 3" xfId="796"/>
    <cellStyle name="20% - Accent6 2 5" xfId="515"/>
    <cellStyle name="20% - Accent6 2 5 2" xfId="907"/>
    <cellStyle name="20% - Accent6 2 6" xfId="712"/>
    <cellStyle name="20% - Accent6 3" xfId="119"/>
    <cellStyle name="20% - Accent6 3 2" xfId="392"/>
    <cellStyle name="20% - Accent6 3 2 2" xfId="601"/>
    <cellStyle name="20% - Accent6 3 2 2 2" xfId="993"/>
    <cellStyle name="20% - Accent6 3 2 3" xfId="799"/>
    <cellStyle name="20% - Accent6 3 3" xfId="518"/>
    <cellStyle name="20% - Accent6 3 3 2" xfId="910"/>
    <cellStyle name="20% - Accent6 3 4" xfId="715"/>
    <cellStyle name="20% - Accent6 4" xfId="120"/>
    <cellStyle name="20% - Accent6 4 2" xfId="393"/>
    <cellStyle name="20% - Accent6 4 2 2" xfId="602"/>
    <cellStyle name="20% - Accent6 4 2 2 2" xfId="994"/>
    <cellStyle name="20% - Accent6 4 2 3" xfId="800"/>
    <cellStyle name="20% - Accent6 4 3" xfId="519"/>
    <cellStyle name="20% - Accent6 4 3 2" xfId="911"/>
    <cellStyle name="20% - Accent6 4 4" xfId="716"/>
    <cellStyle name="20% - Accent6 5" xfId="121"/>
    <cellStyle name="20% - Accent6 5 2" xfId="394"/>
    <cellStyle name="20% - Accent6 5 2 2" xfId="603"/>
    <cellStyle name="20% - Accent6 5 2 2 2" xfId="995"/>
    <cellStyle name="20% - Accent6 5 2 3" xfId="801"/>
    <cellStyle name="20% - Accent6 5 3" xfId="520"/>
    <cellStyle name="20% - Accent6 5 3 2" xfId="912"/>
    <cellStyle name="20% - Accent6 5 4" xfId="717"/>
    <cellStyle name="20% - Accent6 6" xfId="468"/>
    <cellStyle name="20% - Accent6 6 2" xfId="861"/>
    <cellStyle name="20% - Accent6 7" xfId="482"/>
    <cellStyle name="20% - Accent6 7 2" xfId="874"/>
    <cellStyle name="20% - Accent6 8" xfId="665"/>
    <cellStyle name="20% - Accent6 8 2" xfId="1056"/>
    <cellStyle name="20% - Accent6 9" xfId="679"/>
    <cellStyle name="40% - Accent1" xfId="24" builtinId="31" customBuiltin="1"/>
    <cellStyle name="40% - Accent1 2" xfId="122"/>
    <cellStyle name="40% - Accent1 2 2" xfId="123"/>
    <cellStyle name="40% - Accent1 2 2 2" xfId="396"/>
    <cellStyle name="40% - Accent1 2 2 2 2" xfId="605"/>
    <cellStyle name="40% - Accent1 2 2 2 2 2" xfId="997"/>
    <cellStyle name="40% - Accent1 2 2 2 3" xfId="803"/>
    <cellStyle name="40% - Accent1 2 2 3" xfId="522"/>
    <cellStyle name="40% - Accent1 2 2 3 2" xfId="914"/>
    <cellStyle name="40% - Accent1 2 2 4" xfId="719"/>
    <cellStyle name="40% - Accent1 2 3" xfId="124"/>
    <cellStyle name="40% - Accent1 2 3 2" xfId="397"/>
    <cellStyle name="40% - Accent1 2 3 2 2" xfId="606"/>
    <cellStyle name="40% - Accent1 2 3 2 2 2" xfId="998"/>
    <cellStyle name="40% - Accent1 2 3 2 3" xfId="804"/>
    <cellStyle name="40% - Accent1 2 3 3" xfId="523"/>
    <cellStyle name="40% - Accent1 2 3 3 2" xfId="915"/>
    <cellStyle name="40% - Accent1 2 3 4" xfId="720"/>
    <cellStyle name="40% - Accent1 2 4" xfId="395"/>
    <cellStyle name="40% - Accent1 2 4 2" xfId="604"/>
    <cellStyle name="40% - Accent1 2 4 2 2" xfId="996"/>
    <cellStyle name="40% - Accent1 2 4 3" xfId="802"/>
    <cellStyle name="40% - Accent1 2 5" xfId="521"/>
    <cellStyle name="40% - Accent1 2 5 2" xfId="913"/>
    <cellStyle name="40% - Accent1 2 6" xfId="718"/>
    <cellStyle name="40% - Accent1 3" xfId="125"/>
    <cellStyle name="40% - Accent1 3 2" xfId="398"/>
    <cellStyle name="40% - Accent1 3 2 2" xfId="607"/>
    <cellStyle name="40% - Accent1 3 2 2 2" xfId="999"/>
    <cellStyle name="40% - Accent1 3 2 3" xfId="805"/>
    <cellStyle name="40% - Accent1 3 3" xfId="524"/>
    <cellStyle name="40% - Accent1 3 3 2" xfId="916"/>
    <cellStyle name="40% - Accent1 3 4" xfId="721"/>
    <cellStyle name="40% - Accent1 4" xfId="126"/>
    <cellStyle name="40% - Accent1 4 2" xfId="399"/>
    <cellStyle name="40% - Accent1 4 2 2" xfId="608"/>
    <cellStyle name="40% - Accent1 4 2 2 2" xfId="1000"/>
    <cellStyle name="40% - Accent1 4 2 3" xfId="806"/>
    <cellStyle name="40% - Accent1 4 3" xfId="525"/>
    <cellStyle name="40% - Accent1 4 3 2" xfId="917"/>
    <cellStyle name="40% - Accent1 4 4" xfId="722"/>
    <cellStyle name="40% - Accent1 5" xfId="127"/>
    <cellStyle name="40% - Accent1 5 2" xfId="400"/>
    <cellStyle name="40% - Accent1 5 2 2" xfId="609"/>
    <cellStyle name="40% - Accent1 5 2 2 2" xfId="1001"/>
    <cellStyle name="40% - Accent1 5 2 3" xfId="807"/>
    <cellStyle name="40% - Accent1 5 3" xfId="526"/>
    <cellStyle name="40% - Accent1 5 3 2" xfId="918"/>
    <cellStyle name="40% - Accent1 5 4" xfId="723"/>
    <cellStyle name="40% - Accent1 6" xfId="459"/>
    <cellStyle name="40% - Accent1 6 2" xfId="852"/>
    <cellStyle name="40% - Accent1 7" xfId="473"/>
    <cellStyle name="40% - Accent1 7 2" xfId="865"/>
    <cellStyle name="40% - Accent1 8" xfId="656"/>
    <cellStyle name="40% - Accent1 8 2" xfId="1047"/>
    <cellStyle name="40% - Accent1 9" xfId="670"/>
    <cellStyle name="40% - Accent2" xfId="28" builtinId="35" customBuiltin="1"/>
    <cellStyle name="40% - Accent2 2" xfId="128"/>
    <cellStyle name="40% - Accent2 2 2" xfId="129"/>
    <cellStyle name="40% - Accent2 2 2 2" xfId="402"/>
    <cellStyle name="40% - Accent2 2 2 2 2" xfId="611"/>
    <cellStyle name="40% - Accent2 2 2 2 2 2" xfId="1003"/>
    <cellStyle name="40% - Accent2 2 2 2 3" xfId="809"/>
    <cellStyle name="40% - Accent2 2 2 3" xfId="528"/>
    <cellStyle name="40% - Accent2 2 2 3 2" xfId="920"/>
    <cellStyle name="40% - Accent2 2 2 4" xfId="725"/>
    <cellStyle name="40% - Accent2 2 3" xfId="130"/>
    <cellStyle name="40% - Accent2 2 3 2" xfId="403"/>
    <cellStyle name="40% - Accent2 2 3 2 2" xfId="612"/>
    <cellStyle name="40% - Accent2 2 3 2 2 2" xfId="1004"/>
    <cellStyle name="40% - Accent2 2 3 2 3" xfId="810"/>
    <cellStyle name="40% - Accent2 2 3 3" xfId="529"/>
    <cellStyle name="40% - Accent2 2 3 3 2" xfId="921"/>
    <cellStyle name="40% - Accent2 2 3 4" xfId="726"/>
    <cellStyle name="40% - Accent2 2 4" xfId="401"/>
    <cellStyle name="40% - Accent2 2 4 2" xfId="610"/>
    <cellStyle name="40% - Accent2 2 4 2 2" xfId="1002"/>
    <cellStyle name="40% - Accent2 2 4 3" xfId="808"/>
    <cellStyle name="40% - Accent2 2 5" xfId="527"/>
    <cellStyle name="40% - Accent2 2 5 2" xfId="919"/>
    <cellStyle name="40% - Accent2 2 6" xfId="724"/>
    <cellStyle name="40% - Accent2 3" xfId="131"/>
    <cellStyle name="40% - Accent2 3 2" xfId="404"/>
    <cellStyle name="40% - Accent2 3 2 2" xfId="613"/>
    <cellStyle name="40% - Accent2 3 2 2 2" xfId="1005"/>
    <cellStyle name="40% - Accent2 3 2 3" xfId="811"/>
    <cellStyle name="40% - Accent2 3 3" xfId="530"/>
    <cellStyle name="40% - Accent2 3 3 2" xfId="922"/>
    <cellStyle name="40% - Accent2 3 4" xfId="727"/>
    <cellStyle name="40% - Accent2 4" xfId="132"/>
    <cellStyle name="40% - Accent2 4 2" xfId="405"/>
    <cellStyle name="40% - Accent2 4 2 2" xfId="614"/>
    <cellStyle name="40% - Accent2 4 2 2 2" xfId="1006"/>
    <cellStyle name="40% - Accent2 4 2 3" xfId="812"/>
    <cellStyle name="40% - Accent2 4 3" xfId="531"/>
    <cellStyle name="40% - Accent2 4 3 2" xfId="923"/>
    <cellStyle name="40% - Accent2 4 4" xfId="728"/>
    <cellStyle name="40% - Accent2 5" xfId="133"/>
    <cellStyle name="40% - Accent2 5 2" xfId="406"/>
    <cellStyle name="40% - Accent2 5 2 2" xfId="615"/>
    <cellStyle name="40% - Accent2 5 2 2 2" xfId="1007"/>
    <cellStyle name="40% - Accent2 5 2 3" xfId="813"/>
    <cellStyle name="40% - Accent2 5 3" xfId="532"/>
    <cellStyle name="40% - Accent2 5 3 2" xfId="924"/>
    <cellStyle name="40% - Accent2 5 4" xfId="729"/>
    <cellStyle name="40% - Accent2 6" xfId="461"/>
    <cellStyle name="40% - Accent2 6 2" xfId="854"/>
    <cellStyle name="40% - Accent2 7" xfId="475"/>
    <cellStyle name="40% - Accent2 7 2" xfId="867"/>
    <cellStyle name="40% - Accent2 8" xfId="658"/>
    <cellStyle name="40% - Accent2 8 2" xfId="1049"/>
    <cellStyle name="40% - Accent2 9" xfId="672"/>
    <cellStyle name="40% - Accent3" xfId="32" builtinId="39" customBuiltin="1"/>
    <cellStyle name="40% - Accent3 2" xfId="134"/>
    <cellStyle name="40% - Accent3 2 2" xfId="135"/>
    <cellStyle name="40% - Accent3 2 2 2" xfId="408"/>
    <cellStyle name="40% - Accent3 2 2 2 2" xfId="617"/>
    <cellStyle name="40% - Accent3 2 2 2 2 2" xfId="1009"/>
    <cellStyle name="40% - Accent3 2 2 2 3" xfId="815"/>
    <cellStyle name="40% - Accent3 2 2 3" xfId="534"/>
    <cellStyle name="40% - Accent3 2 2 3 2" xfId="926"/>
    <cellStyle name="40% - Accent3 2 2 4" xfId="731"/>
    <cellStyle name="40% - Accent3 2 3" xfId="136"/>
    <cellStyle name="40% - Accent3 2 3 2" xfId="409"/>
    <cellStyle name="40% - Accent3 2 3 2 2" xfId="618"/>
    <cellStyle name="40% - Accent3 2 3 2 2 2" xfId="1010"/>
    <cellStyle name="40% - Accent3 2 3 2 3" xfId="816"/>
    <cellStyle name="40% - Accent3 2 3 3" xfId="535"/>
    <cellStyle name="40% - Accent3 2 3 3 2" xfId="927"/>
    <cellStyle name="40% - Accent3 2 3 4" xfId="732"/>
    <cellStyle name="40% - Accent3 2 4" xfId="407"/>
    <cellStyle name="40% - Accent3 2 4 2" xfId="616"/>
    <cellStyle name="40% - Accent3 2 4 2 2" xfId="1008"/>
    <cellStyle name="40% - Accent3 2 4 3" xfId="814"/>
    <cellStyle name="40% - Accent3 2 5" xfId="533"/>
    <cellStyle name="40% - Accent3 2 5 2" xfId="925"/>
    <cellStyle name="40% - Accent3 2 6" xfId="730"/>
    <cellStyle name="40% - Accent3 3" xfId="137"/>
    <cellStyle name="40% - Accent3 3 2" xfId="410"/>
    <cellStyle name="40% - Accent3 3 2 2" xfId="619"/>
    <cellStyle name="40% - Accent3 3 2 2 2" xfId="1011"/>
    <cellStyle name="40% - Accent3 3 2 3" xfId="817"/>
    <cellStyle name="40% - Accent3 3 3" xfId="536"/>
    <cellStyle name="40% - Accent3 3 3 2" xfId="928"/>
    <cellStyle name="40% - Accent3 3 4" xfId="733"/>
    <cellStyle name="40% - Accent3 4" xfId="138"/>
    <cellStyle name="40% - Accent3 4 2" xfId="411"/>
    <cellStyle name="40% - Accent3 4 2 2" xfId="620"/>
    <cellStyle name="40% - Accent3 4 2 2 2" xfId="1012"/>
    <cellStyle name="40% - Accent3 4 2 3" xfId="818"/>
    <cellStyle name="40% - Accent3 4 3" xfId="537"/>
    <cellStyle name="40% - Accent3 4 3 2" xfId="929"/>
    <cellStyle name="40% - Accent3 4 4" xfId="734"/>
    <cellStyle name="40% - Accent3 5" xfId="139"/>
    <cellStyle name="40% - Accent3 5 2" xfId="412"/>
    <cellStyle name="40% - Accent3 5 2 2" xfId="621"/>
    <cellStyle name="40% - Accent3 5 2 2 2" xfId="1013"/>
    <cellStyle name="40% - Accent3 5 2 3" xfId="819"/>
    <cellStyle name="40% - Accent3 5 3" xfId="538"/>
    <cellStyle name="40% - Accent3 5 3 2" xfId="930"/>
    <cellStyle name="40% - Accent3 5 4" xfId="735"/>
    <cellStyle name="40% - Accent3 6" xfId="463"/>
    <cellStyle name="40% - Accent3 6 2" xfId="856"/>
    <cellStyle name="40% - Accent3 7" xfId="477"/>
    <cellStyle name="40% - Accent3 7 2" xfId="869"/>
    <cellStyle name="40% - Accent3 8" xfId="660"/>
    <cellStyle name="40% - Accent3 8 2" xfId="1051"/>
    <cellStyle name="40% - Accent3 9" xfId="674"/>
    <cellStyle name="40% - Accent4" xfId="36" builtinId="43" customBuiltin="1"/>
    <cellStyle name="40% - Accent4 2" xfId="140"/>
    <cellStyle name="40% - Accent4 2 2" xfId="141"/>
    <cellStyle name="40% - Accent4 2 2 2" xfId="414"/>
    <cellStyle name="40% - Accent4 2 2 2 2" xfId="623"/>
    <cellStyle name="40% - Accent4 2 2 2 2 2" xfId="1015"/>
    <cellStyle name="40% - Accent4 2 2 2 3" xfId="821"/>
    <cellStyle name="40% - Accent4 2 2 3" xfId="540"/>
    <cellStyle name="40% - Accent4 2 2 3 2" xfId="932"/>
    <cellStyle name="40% - Accent4 2 2 4" xfId="737"/>
    <cellStyle name="40% - Accent4 2 3" xfId="142"/>
    <cellStyle name="40% - Accent4 2 3 2" xfId="415"/>
    <cellStyle name="40% - Accent4 2 3 2 2" xfId="624"/>
    <cellStyle name="40% - Accent4 2 3 2 2 2" xfId="1016"/>
    <cellStyle name="40% - Accent4 2 3 2 3" xfId="822"/>
    <cellStyle name="40% - Accent4 2 3 3" xfId="541"/>
    <cellStyle name="40% - Accent4 2 3 3 2" xfId="933"/>
    <cellStyle name="40% - Accent4 2 3 4" xfId="738"/>
    <cellStyle name="40% - Accent4 2 4" xfId="413"/>
    <cellStyle name="40% - Accent4 2 4 2" xfId="622"/>
    <cellStyle name="40% - Accent4 2 4 2 2" xfId="1014"/>
    <cellStyle name="40% - Accent4 2 4 3" xfId="820"/>
    <cellStyle name="40% - Accent4 2 5" xfId="539"/>
    <cellStyle name="40% - Accent4 2 5 2" xfId="931"/>
    <cellStyle name="40% - Accent4 2 6" xfId="736"/>
    <cellStyle name="40% - Accent4 3" xfId="143"/>
    <cellStyle name="40% - Accent4 3 2" xfId="416"/>
    <cellStyle name="40% - Accent4 3 2 2" xfId="625"/>
    <cellStyle name="40% - Accent4 3 2 2 2" xfId="1017"/>
    <cellStyle name="40% - Accent4 3 2 3" xfId="823"/>
    <cellStyle name="40% - Accent4 3 3" xfId="542"/>
    <cellStyle name="40% - Accent4 3 3 2" xfId="934"/>
    <cellStyle name="40% - Accent4 3 4" xfId="739"/>
    <cellStyle name="40% - Accent4 4" xfId="144"/>
    <cellStyle name="40% - Accent4 4 2" xfId="417"/>
    <cellStyle name="40% - Accent4 4 2 2" xfId="626"/>
    <cellStyle name="40% - Accent4 4 2 2 2" xfId="1018"/>
    <cellStyle name="40% - Accent4 4 2 3" xfId="824"/>
    <cellStyle name="40% - Accent4 4 3" xfId="543"/>
    <cellStyle name="40% - Accent4 4 3 2" xfId="935"/>
    <cellStyle name="40% - Accent4 4 4" xfId="740"/>
    <cellStyle name="40% - Accent4 5" xfId="145"/>
    <cellStyle name="40% - Accent4 5 2" xfId="418"/>
    <cellStyle name="40% - Accent4 5 2 2" xfId="627"/>
    <cellStyle name="40% - Accent4 5 2 2 2" xfId="1019"/>
    <cellStyle name="40% - Accent4 5 2 3" xfId="825"/>
    <cellStyle name="40% - Accent4 5 3" xfId="544"/>
    <cellStyle name="40% - Accent4 5 3 2" xfId="936"/>
    <cellStyle name="40% - Accent4 5 4" xfId="741"/>
    <cellStyle name="40% - Accent4 6" xfId="465"/>
    <cellStyle name="40% - Accent4 6 2" xfId="858"/>
    <cellStyle name="40% - Accent4 7" xfId="479"/>
    <cellStyle name="40% - Accent4 7 2" xfId="871"/>
    <cellStyle name="40% - Accent4 8" xfId="662"/>
    <cellStyle name="40% - Accent4 8 2" xfId="1053"/>
    <cellStyle name="40% - Accent4 9" xfId="676"/>
    <cellStyle name="40% - Accent5" xfId="40" builtinId="47" customBuiltin="1"/>
    <cellStyle name="40% - Accent5 2" xfId="146"/>
    <cellStyle name="40% - Accent5 2 2" xfId="147"/>
    <cellStyle name="40% - Accent5 2 2 2" xfId="420"/>
    <cellStyle name="40% - Accent5 2 2 2 2" xfId="629"/>
    <cellStyle name="40% - Accent5 2 2 2 2 2" xfId="1021"/>
    <cellStyle name="40% - Accent5 2 2 2 3" xfId="827"/>
    <cellStyle name="40% - Accent5 2 2 3" xfId="546"/>
    <cellStyle name="40% - Accent5 2 2 3 2" xfId="938"/>
    <cellStyle name="40% - Accent5 2 2 4" xfId="743"/>
    <cellStyle name="40% - Accent5 2 3" xfId="148"/>
    <cellStyle name="40% - Accent5 2 3 2" xfId="421"/>
    <cellStyle name="40% - Accent5 2 3 2 2" xfId="630"/>
    <cellStyle name="40% - Accent5 2 3 2 2 2" xfId="1022"/>
    <cellStyle name="40% - Accent5 2 3 2 3" xfId="828"/>
    <cellStyle name="40% - Accent5 2 3 3" xfId="547"/>
    <cellStyle name="40% - Accent5 2 3 3 2" xfId="939"/>
    <cellStyle name="40% - Accent5 2 3 4" xfId="744"/>
    <cellStyle name="40% - Accent5 2 4" xfId="419"/>
    <cellStyle name="40% - Accent5 2 4 2" xfId="628"/>
    <cellStyle name="40% - Accent5 2 4 2 2" xfId="1020"/>
    <cellStyle name="40% - Accent5 2 4 3" xfId="826"/>
    <cellStyle name="40% - Accent5 2 5" xfId="545"/>
    <cellStyle name="40% - Accent5 2 5 2" xfId="937"/>
    <cellStyle name="40% - Accent5 2 6" xfId="742"/>
    <cellStyle name="40% - Accent5 3" xfId="149"/>
    <cellStyle name="40% - Accent5 3 2" xfId="422"/>
    <cellStyle name="40% - Accent5 3 2 2" xfId="631"/>
    <cellStyle name="40% - Accent5 3 2 2 2" xfId="1023"/>
    <cellStyle name="40% - Accent5 3 2 3" xfId="829"/>
    <cellStyle name="40% - Accent5 3 3" xfId="548"/>
    <cellStyle name="40% - Accent5 3 3 2" xfId="940"/>
    <cellStyle name="40% - Accent5 3 4" xfId="745"/>
    <cellStyle name="40% - Accent5 4" xfId="150"/>
    <cellStyle name="40% - Accent5 4 2" xfId="423"/>
    <cellStyle name="40% - Accent5 4 2 2" xfId="632"/>
    <cellStyle name="40% - Accent5 4 2 2 2" xfId="1024"/>
    <cellStyle name="40% - Accent5 4 2 3" xfId="830"/>
    <cellStyle name="40% - Accent5 4 3" xfId="549"/>
    <cellStyle name="40% - Accent5 4 3 2" xfId="941"/>
    <cellStyle name="40% - Accent5 4 4" xfId="746"/>
    <cellStyle name="40% - Accent5 5" xfId="151"/>
    <cellStyle name="40% - Accent5 5 2" xfId="424"/>
    <cellStyle name="40% - Accent5 5 2 2" xfId="633"/>
    <cellStyle name="40% - Accent5 5 2 2 2" xfId="1025"/>
    <cellStyle name="40% - Accent5 5 2 3" xfId="831"/>
    <cellStyle name="40% - Accent5 5 3" xfId="550"/>
    <cellStyle name="40% - Accent5 5 3 2" xfId="942"/>
    <cellStyle name="40% - Accent5 5 4" xfId="747"/>
    <cellStyle name="40% - Accent5 6" xfId="467"/>
    <cellStyle name="40% - Accent5 6 2" xfId="860"/>
    <cellStyle name="40% - Accent5 7" xfId="481"/>
    <cellStyle name="40% - Accent5 7 2" xfId="873"/>
    <cellStyle name="40% - Accent5 8" xfId="664"/>
    <cellStyle name="40% - Accent5 8 2" xfId="1055"/>
    <cellStyle name="40% - Accent5 9" xfId="678"/>
    <cellStyle name="40% - Accent6" xfId="44" builtinId="51" customBuiltin="1"/>
    <cellStyle name="40% - Accent6 2" xfId="152"/>
    <cellStyle name="40% - Accent6 2 2" xfId="153"/>
    <cellStyle name="40% - Accent6 2 2 2" xfId="426"/>
    <cellStyle name="40% - Accent6 2 2 2 2" xfId="635"/>
    <cellStyle name="40% - Accent6 2 2 2 2 2" xfId="1027"/>
    <cellStyle name="40% - Accent6 2 2 2 3" xfId="833"/>
    <cellStyle name="40% - Accent6 2 2 3" xfId="552"/>
    <cellStyle name="40% - Accent6 2 2 3 2" xfId="944"/>
    <cellStyle name="40% - Accent6 2 2 4" xfId="749"/>
    <cellStyle name="40% - Accent6 2 3" xfId="154"/>
    <cellStyle name="40% - Accent6 2 3 2" xfId="427"/>
    <cellStyle name="40% - Accent6 2 3 2 2" xfId="636"/>
    <cellStyle name="40% - Accent6 2 3 2 2 2" xfId="1028"/>
    <cellStyle name="40% - Accent6 2 3 2 3" xfId="834"/>
    <cellStyle name="40% - Accent6 2 3 3" xfId="553"/>
    <cellStyle name="40% - Accent6 2 3 3 2" xfId="945"/>
    <cellStyle name="40% - Accent6 2 3 4" xfId="750"/>
    <cellStyle name="40% - Accent6 2 4" xfId="425"/>
    <cellStyle name="40% - Accent6 2 4 2" xfId="634"/>
    <cellStyle name="40% - Accent6 2 4 2 2" xfId="1026"/>
    <cellStyle name="40% - Accent6 2 4 3" xfId="832"/>
    <cellStyle name="40% - Accent6 2 5" xfId="551"/>
    <cellStyle name="40% - Accent6 2 5 2" xfId="943"/>
    <cellStyle name="40% - Accent6 2 6" xfId="748"/>
    <cellStyle name="40% - Accent6 3" xfId="155"/>
    <cellStyle name="40% - Accent6 3 2" xfId="428"/>
    <cellStyle name="40% - Accent6 3 2 2" xfId="637"/>
    <cellStyle name="40% - Accent6 3 2 2 2" xfId="1029"/>
    <cellStyle name="40% - Accent6 3 2 3" xfId="835"/>
    <cellStyle name="40% - Accent6 3 3" xfId="554"/>
    <cellStyle name="40% - Accent6 3 3 2" xfId="946"/>
    <cellStyle name="40% - Accent6 3 4" xfId="751"/>
    <cellStyle name="40% - Accent6 4" xfId="156"/>
    <cellStyle name="40% - Accent6 4 2" xfId="429"/>
    <cellStyle name="40% - Accent6 4 2 2" xfId="638"/>
    <cellStyle name="40% - Accent6 4 2 2 2" xfId="1030"/>
    <cellStyle name="40% - Accent6 4 2 3" xfId="836"/>
    <cellStyle name="40% - Accent6 4 3" xfId="555"/>
    <cellStyle name="40% - Accent6 4 3 2" xfId="947"/>
    <cellStyle name="40% - Accent6 4 4" xfId="752"/>
    <cellStyle name="40% - Accent6 5" xfId="157"/>
    <cellStyle name="40% - Accent6 5 2" xfId="430"/>
    <cellStyle name="40% - Accent6 5 2 2" xfId="639"/>
    <cellStyle name="40% - Accent6 5 2 2 2" xfId="1031"/>
    <cellStyle name="40% - Accent6 5 2 3" xfId="837"/>
    <cellStyle name="40% - Accent6 5 3" xfId="556"/>
    <cellStyle name="40% - Accent6 5 3 2" xfId="948"/>
    <cellStyle name="40% - Accent6 5 4" xfId="753"/>
    <cellStyle name="40% - Accent6 6" xfId="469"/>
    <cellStyle name="40% - Accent6 6 2" xfId="862"/>
    <cellStyle name="40% - Accent6 7" xfId="483"/>
    <cellStyle name="40% - Accent6 7 2" xfId="875"/>
    <cellStyle name="40% - Accent6 8" xfId="666"/>
    <cellStyle name="40% - Accent6 8 2" xfId="1057"/>
    <cellStyle name="40% - Accent6 9" xfId="680"/>
    <cellStyle name="60% - Accent1" xfId="25" builtinId="32" customBuiltin="1"/>
    <cellStyle name="60% - Accent1 2" xfId="158"/>
    <cellStyle name="60% - Accent1 2 2" xfId="159"/>
    <cellStyle name="60% - Accent1 2 3" xfId="160"/>
    <cellStyle name="60% - Accent1 3" xfId="161"/>
    <cellStyle name="60% - Accent1 4" xfId="162"/>
    <cellStyle name="60% - Accent1 5" xfId="163"/>
    <cellStyle name="60% - Accent2" xfId="29" builtinId="36" customBuiltin="1"/>
    <cellStyle name="60% - Accent2 2" xfId="164"/>
    <cellStyle name="60% - Accent2 2 2" xfId="165"/>
    <cellStyle name="60% - Accent2 2 3" xfId="166"/>
    <cellStyle name="60% - Accent2 3" xfId="167"/>
    <cellStyle name="60% - Accent2 4" xfId="168"/>
    <cellStyle name="60% - Accent2 5" xfId="169"/>
    <cellStyle name="60% - Accent3" xfId="33" builtinId="40" customBuiltin="1"/>
    <cellStyle name="60% - Accent3 2" xfId="170"/>
    <cellStyle name="60% - Accent3 2 2" xfId="171"/>
    <cellStyle name="60% - Accent3 2 3" xfId="172"/>
    <cellStyle name="60% - Accent3 3" xfId="173"/>
    <cellStyle name="60% - Accent3 4" xfId="174"/>
    <cellStyle name="60% - Accent3 5" xfId="175"/>
    <cellStyle name="60% - Accent4" xfId="37" builtinId="44" customBuiltin="1"/>
    <cellStyle name="60% - Accent4 2" xfId="176"/>
    <cellStyle name="60% - Accent4 2 2" xfId="177"/>
    <cellStyle name="60% - Accent4 2 3" xfId="178"/>
    <cellStyle name="60% - Accent4 3" xfId="179"/>
    <cellStyle name="60% - Accent4 4" xfId="180"/>
    <cellStyle name="60% - Accent4 5" xfId="181"/>
    <cellStyle name="60% - Accent5" xfId="41" builtinId="48" customBuiltin="1"/>
    <cellStyle name="60% - Accent5 2" xfId="182"/>
    <cellStyle name="60% - Accent5 2 2" xfId="183"/>
    <cellStyle name="60% - Accent5 2 3" xfId="184"/>
    <cellStyle name="60% - Accent5 3" xfId="185"/>
    <cellStyle name="60% - Accent5 4" xfId="186"/>
    <cellStyle name="60% - Accent5 5" xfId="187"/>
    <cellStyle name="60% - Accent6" xfId="45" builtinId="52" customBuiltin="1"/>
    <cellStyle name="60% - Accent6 2" xfId="188"/>
    <cellStyle name="60% - Accent6 2 2" xfId="189"/>
    <cellStyle name="60% - Accent6 2 3" xfId="190"/>
    <cellStyle name="60% - Accent6 3" xfId="191"/>
    <cellStyle name="60% - Accent6 4" xfId="192"/>
    <cellStyle name="60% - Accent6 5" xfId="193"/>
    <cellStyle name="Accent1" xfId="22" builtinId="29" customBuiltin="1"/>
    <cellStyle name="Accent1 2" xfId="194"/>
    <cellStyle name="Accent1 2 2" xfId="195"/>
    <cellStyle name="Accent1 2 3" xfId="196"/>
    <cellStyle name="Accent1 3" xfId="197"/>
    <cellStyle name="Accent1 4" xfId="198"/>
    <cellStyle name="Accent1 5" xfId="199"/>
    <cellStyle name="Accent2" xfId="26" builtinId="33" customBuiltin="1"/>
    <cellStyle name="Accent2 2" xfId="200"/>
    <cellStyle name="Accent2 2 2" xfId="201"/>
    <cellStyle name="Accent2 2 3" xfId="202"/>
    <cellStyle name="Accent2 3" xfId="203"/>
    <cellStyle name="Accent2 4" xfId="204"/>
    <cellStyle name="Accent2 5" xfId="205"/>
    <cellStyle name="Accent3" xfId="30" builtinId="37" customBuiltin="1"/>
    <cellStyle name="Accent3 2" xfId="206"/>
    <cellStyle name="Accent3 2 2" xfId="207"/>
    <cellStyle name="Accent3 2 3" xfId="208"/>
    <cellStyle name="Accent3 3" xfId="209"/>
    <cellStyle name="Accent3 4" xfId="210"/>
    <cellStyle name="Accent3 5" xfId="211"/>
    <cellStyle name="Accent4" xfId="34" builtinId="41" customBuiltin="1"/>
    <cellStyle name="Accent4 2" xfId="212"/>
    <cellStyle name="Accent4 2 2" xfId="213"/>
    <cellStyle name="Accent4 2 3" xfId="214"/>
    <cellStyle name="Accent4 3" xfId="215"/>
    <cellStyle name="Accent4 4" xfId="216"/>
    <cellStyle name="Accent4 5" xfId="217"/>
    <cellStyle name="Accent5" xfId="38" builtinId="45" customBuiltin="1"/>
    <cellStyle name="Accent5 2" xfId="218"/>
    <cellStyle name="Accent5 2 2" xfId="219"/>
    <cellStyle name="Accent5 2 3" xfId="220"/>
    <cellStyle name="Accent5 3" xfId="221"/>
    <cellStyle name="Accent5 4" xfId="222"/>
    <cellStyle name="Accent5 5" xfId="223"/>
    <cellStyle name="Accent6" xfId="42" builtinId="49" customBuiltin="1"/>
    <cellStyle name="Accent6 2" xfId="224"/>
    <cellStyle name="Accent6 2 2" xfId="225"/>
    <cellStyle name="Accent6 2 3" xfId="226"/>
    <cellStyle name="Accent6 3" xfId="227"/>
    <cellStyle name="Accent6 4" xfId="228"/>
    <cellStyle name="Accent6 5" xfId="229"/>
    <cellStyle name="Bad" xfId="11" builtinId="27" customBuiltin="1"/>
    <cellStyle name="Bad 2" xfId="230"/>
    <cellStyle name="Bad 2 2" xfId="231"/>
    <cellStyle name="Bad 2 3" xfId="232"/>
    <cellStyle name="Bad 3" xfId="233"/>
    <cellStyle name="Bad 4" xfId="234"/>
    <cellStyle name="Bad 5" xfId="235"/>
    <cellStyle name="Calculation" xfId="15" builtinId="22" customBuiltin="1"/>
    <cellStyle name="Calculation 2" xfId="236"/>
    <cellStyle name="Calculation 2 2" xfId="237"/>
    <cellStyle name="Calculation 2 3" xfId="238"/>
    <cellStyle name="Calculation 3" xfId="239"/>
    <cellStyle name="Calculation 4" xfId="240"/>
    <cellStyle name="Calculation 5" xfId="241"/>
    <cellStyle name="Check Cell" xfId="17" builtinId="23" customBuiltin="1"/>
    <cellStyle name="Check Cell 2" xfId="242"/>
    <cellStyle name="Check Cell 2 2" xfId="243"/>
    <cellStyle name="Check Cell 2 3" xfId="244"/>
    <cellStyle name="Check Cell 3" xfId="245"/>
    <cellStyle name="Check Cell 4" xfId="246"/>
    <cellStyle name="Check Cell 5" xfId="247"/>
    <cellStyle name="Comma 2" xfId="248"/>
    <cellStyle name="Comma 2 2" xfId="431"/>
    <cellStyle name="Comma 3" xfId="249"/>
    <cellStyle name="Comma 3 2" xfId="432"/>
    <cellStyle name="Comma 4" xfId="250"/>
    <cellStyle name="Comma 4 2" xfId="251"/>
    <cellStyle name="Comma 4 2 2" xfId="433"/>
    <cellStyle name="Currency" xfId="1" builtinId="4"/>
    <cellStyle name="Currency 13" xfId="49"/>
    <cellStyle name="Currency 2" xfId="2"/>
    <cellStyle name="Currency 2 2" xfId="252"/>
    <cellStyle name="Currency 2 3" xfId="253"/>
    <cellStyle name="Currency 2 4" xfId="254"/>
    <cellStyle name="Currency 2 5" xfId="255"/>
    <cellStyle name="Currency 2 6" xfId="1043"/>
    <cellStyle name="Currency 3" xfId="47"/>
    <cellStyle name="Currency 3 2" xfId="81"/>
    <cellStyle name="Currency 3 2 2" xfId="84"/>
    <cellStyle name="Currency 3 3" xfId="83"/>
    <cellStyle name="Currency 4" xfId="652"/>
    <cellStyle name="Explanatory Text" xfId="20" builtinId="53" customBuiltin="1"/>
    <cellStyle name="Explanatory Text 2" xfId="256"/>
    <cellStyle name="Explanatory Text 2 2" xfId="257"/>
    <cellStyle name="Explanatory Text 2 3" xfId="258"/>
    <cellStyle name="Explanatory Text 3" xfId="259"/>
    <cellStyle name="Explanatory Text 4" xfId="260"/>
    <cellStyle name="Explanatory Text 5" xfId="261"/>
    <cellStyle name="Good" xfId="10" builtinId="26" customBuiltin="1"/>
    <cellStyle name="Good 2" xfId="262"/>
    <cellStyle name="Good 2 2" xfId="263"/>
    <cellStyle name="Good 2 3" xfId="264"/>
    <cellStyle name="Good 3" xfId="265"/>
    <cellStyle name="Good 4" xfId="266"/>
    <cellStyle name="Good 5" xfId="267"/>
    <cellStyle name="Heading 1" xfId="6" builtinId="16" customBuiltin="1"/>
    <cellStyle name="Heading 1 2" xfId="268"/>
    <cellStyle name="Heading 1 2 2" xfId="269"/>
    <cellStyle name="Heading 1 2 3" xfId="270"/>
    <cellStyle name="Heading 1 3" xfId="271"/>
    <cellStyle name="Heading 1 4" xfId="272"/>
    <cellStyle name="Heading 1 5" xfId="273"/>
    <cellStyle name="Heading 2" xfId="7" builtinId="17" customBuiltin="1"/>
    <cellStyle name="Heading 2 2" xfId="274"/>
    <cellStyle name="Heading 2 2 2" xfId="275"/>
    <cellStyle name="Heading 2 2 3" xfId="276"/>
    <cellStyle name="Heading 2 3" xfId="277"/>
    <cellStyle name="Heading 2 4" xfId="278"/>
    <cellStyle name="Heading 2 5" xfId="279"/>
    <cellStyle name="Heading 3" xfId="8" builtinId="18" customBuiltin="1"/>
    <cellStyle name="Heading 3 2" xfId="280"/>
    <cellStyle name="Heading 3 2 2" xfId="281"/>
    <cellStyle name="Heading 3 2 3" xfId="282"/>
    <cellStyle name="Heading 3 3" xfId="283"/>
    <cellStyle name="Heading 3 4" xfId="284"/>
    <cellStyle name="Heading 3 5" xfId="285"/>
    <cellStyle name="Heading 4" xfId="9" builtinId="19" customBuiltin="1"/>
    <cellStyle name="Heading 4 2" xfId="286"/>
    <cellStyle name="Heading 4 2 2" xfId="287"/>
    <cellStyle name="Heading 4 2 3" xfId="288"/>
    <cellStyle name="Heading 4 3" xfId="289"/>
    <cellStyle name="Heading 4 4" xfId="290"/>
    <cellStyle name="Heading 4 5" xfId="291"/>
    <cellStyle name="Hyperlink" xfId="3" builtinId="8"/>
    <cellStyle name="Input" xfId="13" builtinId="20" customBuiltin="1"/>
    <cellStyle name="Input 2" xfId="292"/>
    <cellStyle name="Input 2 2" xfId="293"/>
    <cellStyle name="Input 2 3" xfId="294"/>
    <cellStyle name="Input 3" xfId="295"/>
    <cellStyle name="Input 4" xfId="296"/>
    <cellStyle name="Input 5" xfId="297"/>
    <cellStyle name="Linked Cell" xfId="16" builtinId="24" customBuiltin="1"/>
    <cellStyle name="Linked Cell 2" xfId="298"/>
    <cellStyle name="Linked Cell 2 2" xfId="299"/>
    <cellStyle name="Linked Cell 2 3" xfId="300"/>
    <cellStyle name="Linked Cell 3" xfId="301"/>
    <cellStyle name="Linked Cell 4" xfId="302"/>
    <cellStyle name="Linked Cell 5" xfId="303"/>
    <cellStyle name="Neutral" xfId="12" builtinId="28" customBuiltin="1"/>
    <cellStyle name="Neutral 2" xfId="304"/>
    <cellStyle name="Neutral 2 2" xfId="305"/>
    <cellStyle name="Neutral 2 3" xfId="306"/>
    <cellStyle name="Neutral 3" xfId="307"/>
    <cellStyle name="Neutral 4" xfId="308"/>
    <cellStyle name="Neutral 5" xfId="309"/>
    <cellStyle name="Normal" xfId="0" builtinId="0"/>
    <cellStyle name="Normal 10" xfId="48"/>
    <cellStyle name="Normal 10 2" xfId="50"/>
    <cellStyle name="Normal 10 3" xfId="54"/>
    <cellStyle name="Normal 11" xfId="53"/>
    <cellStyle name="Normal 11 2" xfId="52"/>
    <cellStyle name="Normal 11 3" xfId="51"/>
    <cellStyle name="Normal 12" xfId="79"/>
    <cellStyle name="Normal 12 2" xfId="82"/>
    <cellStyle name="Normal 12 2 2" xfId="640"/>
    <cellStyle name="Normal 12 2 2 2" xfId="1032"/>
    <cellStyle name="Normal 12 2 3" xfId="838"/>
    <cellStyle name="Normal 12 2 4" xfId="434"/>
    <cellStyle name="Normal 12 3" xfId="470"/>
    <cellStyle name="Normal 12 4" xfId="557"/>
    <cellStyle name="Normal 12 4 2" xfId="949"/>
    <cellStyle name="Normal 12 5" xfId="754"/>
    <cellStyle name="Normal 12 6" xfId="310"/>
    <cellStyle name="Normal 13" xfId="74"/>
    <cellStyle name="Normal 13 2" xfId="435"/>
    <cellStyle name="Normal 13 2 2" xfId="641"/>
    <cellStyle name="Normal 13 2 2 2" xfId="1033"/>
    <cellStyle name="Normal 13 2 3" xfId="839"/>
    <cellStyle name="Normal 13 3" xfId="558"/>
    <cellStyle name="Normal 13 3 2" xfId="950"/>
    <cellStyle name="Normal 13 4" xfId="755"/>
    <cellStyle name="Normal 13 5" xfId="311"/>
    <cellStyle name="Normal 14" xfId="46"/>
    <cellStyle name="Normal 14 2" xfId="436"/>
    <cellStyle name="Normal 14 2 2" xfId="642"/>
    <cellStyle name="Normal 14 2 2 2" xfId="1034"/>
    <cellStyle name="Normal 14 2 3" xfId="840"/>
    <cellStyle name="Normal 14 3" xfId="484"/>
    <cellStyle name="Normal 14 3 2" xfId="876"/>
    <cellStyle name="Normal 14 4" xfId="756"/>
    <cellStyle name="Normal 15" xfId="353"/>
    <cellStyle name="Normal 15 2" xfId="566"/>
    <cellStyle name="Normal 15 2 2" xfId="958"/>
    <cellStyle name="Normal 15 3" xfId="764"/>
    <cellStyle name="Normal 16" xfId="358"/>
    <cellStyle name="Normal 17" xfId="456"/>
    <cellStyle name="Normal 17 2" xfId="849"/>
    <cellStyle name="Normal 18" xfId="471"/>
    <cellStyle name="Normal 18 2" xfId="863"/>
    <cellStyle name="Normal 19" xfId="653"/>
    <cellStyle name="Normal 19 2" xfId="1044"/>
    <cellStyle name="Normal 2" xfId="4"/>
    <cellStyle name="Normal 2 2" xfId="67"/>
    <cellStyle name="Normal 2 2 2" xfId="313"/>
    <cellStyle name="Normal 2 2 2 2" xfId="355"/>
    <cellStyle name="Normal 2 2 3" xfId="314"/>
    <cellStyle name="Normal 2 2 3 2" xfId="438"/>
    <cellStyle name="Normal 2 2 4" xfId="315"/>
    <cellStyle name="Normal 2 2 4 2" xfId="439"/>
    <cellStyle name="Normal 2 2 5" xfId="316"/>
    <cellStyle name="Normal 2 2 6" xfId="317"/>
    <cellStyle name="Normal 2 2 6 2" xfId="440"/>
    <cellStyle name="Normal 2 2 7" xfId="354"/>
    <cellStyle name="Normal 2 2 8" xfId="437"/>
    <cellStyle name="Normal 2 2 9" xfId="312"/>
    <cellStyle name="Normal 2 3" xfId="63"/>
    <cellStyle name="Normal 2 3 2" xfId="356"/>
    <cellStyle name="Normal 2 3 3" xfId="441"/>
    <cellStyle name="Normal 2 3 4" xfId="318"/>
    <cellStyle name="Normal 2 4" xfId="319"/>
    <cellStyle name="Normal 2 5" xfId="320"/>
    <cellStyle name="Normal 2 5 2" xfId="442"/>
    <cellStyle name="Normal 2 5 2 2" xfId="643"/>
    <cellStyle name="Normal 2 5 2 2 2" xfId="1035"/>
    <cellStyle name="Normal 2 5 2 3" xfId="841"/>
    <cellStyle name="Normal 2 5 3" xfId="559"/>
    <cellStyle name="Normal 2 5 3 2" xfId="951"/>
    <cellStyle name="Normal 2 5 4" xfId="757"/>
    <cellStyle name="Normal 2 6" xfId="321"/>
    <cellStyle name="Normal 20" xfId="681"/>
    <cellStyle name="Normal 21" xfId="667"/>
    <cellStyle name="Normal 22" xfId="85"/>
    <cellStyle name="Normal 3" xfId="59"/>
    <cellStyle name="Normal 3 2" xfId="55"/>
    <cellStyle name="Normal 3 2 2" xfId="443"/>
    <cellStyle name="Normal 3 3" xfId="77"/>
    <cellStyle name="Normal 4" xfId="73"/>
    <cellStyle name="Normal 4 2" xfId="70"/>
    <cellStyle name="Normal 4 3" xfId="66"/>
    <cellStyle name="Normal 5" xfId="62"/>
    <cellStyle name="Normal 5 2" xfId="58"/>
    <cellStyle name="Normal 5 3" xfId="76"/>
    <cellStyle name="Normal 6" xfId="72"/>
    <cellStyle name="Normal 6 2" xfId="69"/>
    <cellStyle name="Normal 6 3" xfId="65"/>
    <cellStyle name="Normal 7" xfId="61"/>
    <cellStyle name="Normal 7 2" xfId="57"/>
    <cellStyle name="Normal 7 3" xfId="75"/>
    <cellStyle name="Normal 8" xfId="71"/>
    <cellStyle name="Normal 8 2" xfId="68"/>
    <cellStyle name="Normal 8 3" xfId="64"/>
    <cellStyle name="Normal 9" xfId="60"/>
    <cellStyle name="Normal 9 2" xfId="56"/>
    <cellStyle name="Normal 9 3" xfId="78"/>
    <cellStyle name="Note" xfId="19" builtinId="10" customBuiltin="1"/>
    <cellStyle name="Note 2" xfId="80"/>
    <cellStyle name="Note 2 2" xfId="322"/>
    <cellStyle name="Note 2 2 2" xfId="445"/>
    <cellStyle name="Note 2 2 2 2" xfId="645"/>
    <cellStyle name="Note 2 2 2 2 2" xfId="1037"/>
    <cellStyle name="Note 2 2 2 3" xfId="843"/>
    <cellStyle name="Note 2 2 3" xfId="561"/>
    <cellStyle name="Note 2 2 3 2" xfId="953"/>
    <cellStyle name="Note 2 2 4" xfId="759"/>
    <cellStyle name="Note 2 3" xfId="323"/>
    <cellStyle name="Note 2 3 2" xfId="446"/>
    <cellStyle name="Note 2 3 2 2" xfId="646"/>
    <cellStyle name="Note 2 3 2 2 2" xfId="1038"/>
    <cellStyle name="Note 2 3 2 3" xfId="844"/>
    <cellStyle name="Note 2 3 3" xfId="562"/>
    <cellStyle name="Note 2 3 3 2" xfId="954"/>
    <cellStyle name="Note 2 3 4" xfId="760"/>
    <cellStyle name="Note 2 4" xfId="444"/>
    <cellStyle name="Note 2 4 2" xfId="644"/>
    <cellStyle name="Note 2 4 2 2" xfId="1036"/>
    <cellStyle name="Note 2 4 3" xfId="842"/>
    <cellStyle name="Note 2 5" xfId="560"/>
    <cellStyle name="Note 2 5 2" xfId="952"/>
    <cellStyle name="Note 2 6" xfId="758"/>
    <cellStyle name="Note 3" xfId="324"/>
    <cellStyle name="Note 3 2" xfId="447"/>
    <cellStyle name="Note 3 2 2" xfId="647"/>
    <cellStyle name="Note 3 2 2 2" xfId="1039"/>
    <cellStyle name="Note 3 2 3" xfId="845"/>
    <cellStyle name="Note 3 3" xfId="563"/>
    <cellStyle name="Note 3 3 2" xfId="955"/>
    <cellStyle name="Note 3 4" xfId="761"/>
    <cellStyle name="Note 4" xfId="325"/>
    <cellStyle name="Note 4 2" xfId="448"/>
    <cellStyle name="Note 4 2 2" xfId="648"/>
    <cellStyle name="Note 4 2 2 2" xfId="1040"/>
    <cellStyle name="Note 4 2 3" xfId="846"/>
    <cellStyle name="Note 4 3" xfId="564"/>
    <cellStyle name="Note 4 3 2" xfId="956"/>
    <cellStyle name="Note 4 4" xfId="762"/>
    <cellStyle name="Note 5" xfId="326"/>
    <cellStyle name="Note 5 2" xfId="449"/>
    <cellStyle name="Note 5 2 2" xfId="649"/>
    <cellStyle name="Note 5 2 2 2" xfId="1041"/>
    <cellStyle name="Note 5 2 3" xfId="847"/>
    <cellStyle name="Note 5 3" xfId="565"/>
    <cellStyle name="Note 5 3 2" xfId="957"/>
    <cellStyle name="Note 5 4" xfId="763"/>
    <cellStyle name="Note 6" xfId="357"/>
    <cellStyle name="Note 6 2" xfId="567"/>
    <cellStyle name="Note 6 2 2" xfId="959"/>
    <cellStyle name="Note 6 3" xfId="765"/>
    <cellStyle name="Note 7" xfId="457"/>
    <cellStyle name="Note 7 2" xfId="850"/>
    <cellStyle name="Note 8" xfId="654"/>
    <cellStyle name="Note 8 2" xfId="1045"/>
    <cellStyle name="Note 9" xfId="668"/>
    <cellStyle name="Output" xfId="14" builtinId="21" customBuiltin="1"/>
    <cellStyle name="Output 2" xfId="327"/>
    <cellStyle name="Output 2 2" xfId="328"/>
    <cellStyle name="Output 2 3" xfId="329"/>
    <cellStyle name="Output 3" xfId="330"/>
    <cellStyle name="Output 4" xfId="331"/>
    <cellStyle name="Output 5" xfId="332"/>
    <cellStyle name="Percent 2" xfId="650"/>
    <cellStyle name="Percent 2 2" xfId="333"/>
    <cellStyle name="Percent 2 2 2" xfId="450"/>
    <cellStyle name="Percent 2 3" xfId="334"/>
    <cellStyle name="Percent 2 3 2" xfId="451"/>
    <cellStyle name="Percent 2 4" xfId="335"/>
    <cellStyle name="Percent 2 4 2" xfId="452"/>
    <cellStyle name="Percent 2 5" xfId="336"/>
    <cellStyle name="Percent 2 5 2" xfId="453"/>
    <cellStyle name="Percent 3" xfId="337"/>
    <cellStyle name="Percent 3 2" xfId="454"/>
    <cellStyle name="Percent 4" xfId="338"/>
    <cellStyle name="Percent 4 2" xfId="339"/>
    <cellStyle name="Percent 4 2 2" xfId="455"/>
    <cellStyle name="Percent 5" xfId="340"/>
    <cellStyle name="Percent 6" xfId="651"/>
    <cellStyle name="Percent 6 2" xfId="1042"/>
    <cellStyle name="Percent 7" xfId="848"/>
    <cellStyle name="Title" xfId="5" builtinId="15" customBuiltin="1"/>
    <cellStyle name="Total" xfId="21" builtinId="25" customBuiltin="1"/>
    <cellStyle name="Total 2" xfId="341"/>
    <cellStyle name="Total 2 2" xfId="342"/>
    <cellStyle name="Total 2 3" xfId="343"/>
    <cellStyle name="Total 3" xfId="344"/>
    <cellStyle name="Total 4" xfId="345"/>
    <cellStyle name="Total 5" xfId="346"/>
    <cellStyle name="Warning Text" xfId="18" builtinId="11" customBuiltin="1"/>
    <cellStyle name="Warning Text 2" xfId="347"/>
    <cellStyle name="Warning Text 2 2" xfId="348"/>
    <cellStyle name="Warning Text 2 3" xfId="349"/>
    <cellStyle name="Warning Text 3" xfId="350"/>
    <cellStyle name="Warning Text 4" xfId="351"/>
    <cellStyle name="Warning Text 5" xfId="35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381000</xdr:rowOff>
    </xdr:from>
    <xdr:to>
      <xdr:col>2</xdr:col>
      <xdr:colOff>428625</xdr:colOff>
      <xdr:row>8</xdr:row>
      <xdr:rowOff>142884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81000"/>
          <a:ext cx="1743075" cy="152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L5" sqref="L5"/>
    </sheetView>
  </sheetViews>
  <sheetFormatPr defaultRowHeight="15" x14ac:dyDescent="0.25"/>
  <cols>
    <col min="1" max="1" width="3" customWidth="1"/>
    <col min="2" max="2" width="19.85546875" style="2" customWidth="1"/>
    <col min="3" max="3" width="64.5703125" customWidth="1"/>
    <col min="4" max="4" width="16.42578125" customWidth="1"/>
    <col min="5" max="5" width="15.85546875" customWidth="1"/>
    <col min="6" max="6" width="5.85546875" customWidth="1"/>
    <col min="7" max="7" width="4" customWidth="1"/>
    <col min="8" max="8" width="4.28515625" customWidth="1"/>
    <col min="9" max="9" width="14.28515625" customWidth="1"/>
    <col min="10" max="10" width="11.28515625" customWidth="1"/>
    <col min="11" max="11" width="12.5703125" customWidth="1"/>
  </cols>
  <sheetData>
    <row r="1" spans="2:11" ht="33.75" x14ac:dyDescent="0.5">
      <c r="B1" s="32" t="s">
        <v>190</v>
      </c>
    </row>
    <row r="2" spans="2:11" x14ac:dyDescent="0.25">
      <c r="C2" s="27" t="s">
        <v>29</v>
      </c>
      <c r="D2" s="3"/>
      <c r="H2" s="24" t="s">
        <v>0</v>
      </c>
    </row>
    <row r="3" spans="2:11" x14ac:dyDescent="0.25">
      <c r="C3" s="26" t="s">
        <v>31</v>
      </c>
      <c r="D3" s="3"/>
      <c r="E3" s="103" t="s">
        <v>34</v>
      </c>
      <c r="G3" s="5"/>
      <c r="H3" s="1" t="s">
        <v>1</v>
      </c>
    </row>
    <row r="4" spans="2:11" x14ac:dyDescent="0.25">
      <c r="C4" s="26" t="s">
        <v>25</v>
      </c>
      <c r="E4" s="104"/>
      <c r="G4" s="6"/>
      <c r="H4" s="1" t="s">
        <v>2</v>
      </c>
    </row>
    <row r="5" spans="2:11" x14ac:dyDescent="0.25">
      <c r="C5" s="26" t="s">
        <v>26</v>
      </c>
      <c r="E5" s="104"/>
      <c r="G5" s="7"/>
      <c r="H5" s="25" t="s">
        <v>3</v>
      </c>
    </row>
    <row r="6" spans="2:11" x14ac:dyDescent="0.25">
      <c r="C6" s="4" t="s">
        <v>27</v>
      </c>
      <c r="E6" s="29">
        <f>ROUNDUP(E4/E8,0)</f>
        <v>0</v>
      </c>
      <c r="G6" s="8"/>
      <c r="H6" s="1" t="s">
        <v>4</v>
      </c>
    </row>
    <row r="7" spans="2:11" x14ac:dyDescent="0.25">
      <c r="C7" s="4" t="s">
        <v>28</v>
      </c>
      <c r="E7" s="29">
        <f>ROUNDUP(E5/E8,0)</f>
        <v>0</v>
      </c>
      <c r="H7" s="9"/>
      <c r="I7" s="25" t="s">
        <v>5</v>
      </c>
    </row>
    <row r="8" spans="2:11" x14ac:dyDescent="0.25">
      <c r="C8" s="26" t="s">
        <v>58</v>
      </c>
      <c r="E8" s="104">
        <v>5</v>
      </c>
      <c r="H8" s="31"/>
      <c r="I8" s="25" t="s">
        <v>35</v>
      </c>
    </row>
    <row r="9" spans="2:11" x14ac:dyDescent="0.25">
      <c r="B9" s="37"/>
      <c r="C9" s="38"/>
      <c r="D9" s="39"/>
      <c r="E9" s="39"/>
      <c r="F9" s="39"/>
      <c r="G9" s="40"/>
      <c r="H9" s="36"/>
      <c r="I9" s="39"/>
      <c r="J9" s="39"/>
      <c r="K9" s="39"/>
    </row>
    <row r="10" spans="2:11" s="3" customFormat="1" ht="30" x14ac:dyDescent="0.25">
      <c r="B10" s="145" t="s">
        <v>6</v>
      </c>
      <c r="C10" s="146" t="s">
        <v>7</v>
      </c>
      <c r="D10" s="146" t="s">
        <v>8</v>
      </c>
      <c r="E10" s="146" t="s">
        <v>9</v>
      </c>
      <c r="F10" s="30"/>
      <c r="G10" s="30"/>
      <c r="H10" s="30"/>
      <c r="I10" s="33" t="s">
        <v>30</v>
      </c>
      <c r="J10" s="33" t="s">
        <v>32</v>
      </c>
      <c r="K10" s="34" t="s">
        <v>33</v>
      </c>
    </row>
    <row r="11" spans="2:11" ht="18.75" x14ac:dyDescent="0.3">
      <c r="B11" s="130" t="s">
        <v>10</v>
      </c>
      <c r="C11" s="134"/>
      <c r="D11" s="134"/>
      <c r="E11" s="134"/>
      <c r="F11" s="10"/>
      <c r="G11" s="10"/>
      <c r="H11" s="10"/>
      <c r="I11" s="10"/>
      <c r="J11" s="10"/>
      <c r="K11" s="10"/>
    </row>
    <row r="12" spans="2:11" x14ac:dyDescent="0.25">
      <c r="B12" s="126">
        <v>9781470743888</v>
      </c>
      <c r="C12" s="16" t="s">
        <v>80</v>
      </c>
      <c r="D12" s="113">
        <v>179.99</v>
      </c>
      <c r="E12" s="132">
        <v>239.99</v>
      </c>
      <c r="F12" s="11"/>
      <c r="G12" s="20"/>
      <c r="H12" s="20"/>
      <c r="I12" s="11" t="str">
        <f>IF($E$4+$E$5&gt;0,0,"")</f>
        <v/>
      </c>
      <c r="J12" s="101"/>
      <c r="K12" s="73">
        <f>IF($E$3="US",J12*D12,IF($E$3="CAN",J12*E12,"Enter Cell E3"))</f>
        <v>0</v>
      </c>
    </row>
    <row r="13" spans="2:11" s="115" customFormat="1" x14ac:dyDescent="0.25">
      <c r="B13" s="126">
        <v>9781470743871</v>
      </c>
      <c r="C13" s="16" t="s">
        <v>79</v>
      </c>
      <c r="D13" s="113">
        <v>219.99</v>
      </c>
      <c r="E13" s="132">
        <v>296.99</v>
      </c>
      <c r="F13" s="11"/>
      <c r="G13" s="20"/>
      <c r="H13" s="20"/>
      <c r="I13" s="11" t="str">
        <f>IF($E$4+$E$5&gt;0,1,"")</f>
        <v/>
      </c>
      <c r="J13" s="101"/>
      <c r="K13" s="73">
        <f>IF($E$3="US",J13*D13,IF($E$3="CAN",J13*E13,"Enter Cell E3"))</f>
        <v>0</v>
      </c>
    </row>
    <row r="14" spans="2:11" ht="18.75" x14ac:dyDescent="0.3">
      <c r="B14" s="130" t="s">
        <v>86</v>
      </c>
      <c r="C14" s="134"/>
      <c r="D14" s="147"/>
      <c r="E14" s="147"/>
      <c r="F14" s="10"/>
      <c r="G14" s="10"/>
      <c r="H14" s="10"/>
      <c r="I14" s="10"/>
      <c r="J14" s="110"/>
      <c r="K14" s="74"/>
    </row>
    <row r="15" spans="2:11" s="115" customFormat="1" x14ac:dyDescent="0.25">
      <c r="B15" s="127">
        <v>9781470743239</v>
      </c>
      <c r="C15" s="16" t="s">
        <v>81</v>
      </c>
      <c r="D15" s="113">
        <v>3.29</v>
      </c>
      <c r="E15" s="136">
        <v>4.99</v>
      </c>
      <c r="F15" s="13"/>
      <c r="G15" s="12"/>
      <c r="H15" s="11"/>
      <c r="I15" s="11" t="str">
        <f>IF(($E$4+$E$5)&gt;0,$E$4+$E$5,"")</f>
        <v/>
      </c>
      <c r="J15" s="101"/>
      <c r="K15" s="73">
        <f t="shared" ref="K15:K32" si="0">IF($E$3="US",J15*D15,IF($E$3="CAN",J15*E15,"Enter Cell E3"))</f>
        <v>0</v>
      </c>
    </row>
    <row r="16" spans="2:11" x14ac:dyDescent="0.25">
      <c r="B16" s="127">
        <v>9781470743284</v>
      </c>
      <c r="C16" s="21" t="s">
        <v>82</v>
      </c>
      <c r="D16" s="112">
        <v>7.99</v>
      </c>
      <c r="E16" s="137">
        <v>10.99</v>
      </c>
      <c r="F16" s="14"/>
      <c r="G16" s="15"/>
      <c r="H16" s="11"/>
      <c r="I16" s="11" t="str">
        <f>IF(($E$4+$E$5)&gt;0,ROUNDUP(($E$4+$E$5)/10,0),"")</f>
        <v/>
      </c>
      <c r="J16" s="101"/>
      <c r="K16" s="73">
        <f t="shared" si="0"/>
        <v>0</v>
      </c>
    </row>
    <row r="17" spans="2:11" x14ac:dyDescent="0.25">
      <c r="B17" s="127">
        <v>9781470710217</v>
      </c>
      <c r="C17" s="21" t="s">
        <v>59</v>
      </c>
      <c r="D17" s="112">
        <v>17.989999999999998</v>
      </c>
      <c r="E17" s="136">
        <v>24.99</v>
      </c>
      <c r="F17" s="11"/>
      <c r="G17" s="15"/>
      <c r="H17" s="28"/>
      <c r="I17" s="11" t="str">
        <f>IF(($E$4+$E$5)&gt;0,ROUNDUP(($E$4+$E$5)/10,0),"")</f>
        <v/>
      </c>
      <c r="J17" s="101"/>
      <c r="K17" s="73">
        <f t="shared" si="0"/>
        <v>0</v>
      </c>
    </row>
    <row r="18" spans="2:11" x14ac:dyDescent="0.25">
      <c r="B18" s="127">
        <v>9781470743482</v>
      </c>
      <c r="C18" s="16" t="s">
        <v>64</v>
      </c>
      <c r="D18" s="113">
        <v>4.99</v>
      </c>
      <c r="E18" s="136">
        <v>6.99</v>
      </c>
      <c r="F18" s="14"/>
      <c r="G18" s="15"/>
      <c r="H18" s="11"/>
      <c r="I18" s="11" t="str">
        <f>IF(($E$4+$E$5)&gt;0,ROUNDUP(($E$4+$E$5)/10,0),"")</f>
        <v/>
      </c>
      <c r="J18" s="101"/>
      <c r="K18" s="73">
        <f t="shared" si="0"/>
        <v>0</v>
      </c>
    </row>
    <row r="19" spans="2:11" x14ac:dyDescent="0.25">
      <c r="B19" s="127">
        <v>9781470707378</v>
      </c>
      <c r="C19" s="21" t="s">
        <v>83</v>
      </c>
      <c r="D19" s="113">
        <v>6.99</v>
      </c>
      <c r="E19" s="136">
        <v>9.99</v>
      </c>
      <c r="F19" s="14"/>
      <c r="G19" s="20"/>
      <c r="H19" s="11"/>
      <c r="I19" s="11" t="str">
        <f>IF(($E$4+$E$5)&gt;0,ROUNDUP(($E$4+$E$5)/10,0),"")</f>
        <v/>
      </c>
      <c r="J19" s="101"/>
      <c r="K19" s="73">
        <f t="shared" si="0"/>
        <v>0</v>
      </c>
    </row>
    <row r="20" spans="2:11" x14ac:dyDescent="0.25">
      <c r="B20" s="126">
        <v>9781470744458</v>
      </c>
      <c r="C20" s="16" t="s">
        <v>84</v>
      </c>
      <c r="D20" s="113">
        <v>2.79</v>
      </c>
      <c r="E20" s="136">
        <v>3.99</v>
      </c>
      <c r="F20" s="11"/>
      <c r="G20" s="12"/>
      <c r="H20" s="11"/>
      <c r="I20" s="11" t="str">
        <f>IF($E$4&gt;0,$E$4,"")</f>
        <v/>
      </c>
      <c r="J20" s="101"/>
      <c r="K20" s="73">
        <f t="shared" si="0"/>
        <v>0</v>
      </c>
    </row>
    <row r="21" spans="2:11" ht="18.75" x14ac:dyDescent="0.3">
      <c r="B21" s="130" t="s">
        <v>87</v>
      </c>
      <c r="C21" s="134"/>
      <c r="D21" s="147"/>
      <c r="E21" s="147"/>
      <c r="F21" s="10"/>
      <c r="G21" s="10"/>
      <c r="H21" s="10"/>
      <c r="I21" s="10"/>
      <c r="J21" s="110"/>
      <c r="K21" s="74"/>
    </row>
    <row r="22" spans="2:11" s="133" customFormat="1" ht="15" customHeight="1" x14ac:dyDescent="0.25">
      <c r="B22" s="126">
        <v>9781470743222</v>
      </c>
      <c r="C22" s="16" t="s">
        <v>92</v>
      </c>
      <c r="D22" s="112">
        <v>5.99</v>
      </c>
      <c r="E22" s="136">
        <v>8.49</v>
      </c>
      <c r="F22" s="11"/>
      <c r="G22" s="15"/>
      <c r="H22" s="11"/>
      <c r="I22" s="11"/>
      <c r="J22" s="101"/>
      <c r="K22" s="73">
        <f t="shared" si="0"/>
        <v>0</v>
      </c>
    </row>
    <row r="23" spans="2:11" s="133" customFormat="1" ht="15" customHeight="1" x14ac:dyDescent="0.25">
      <c r="B23" s="127">
        <v>9781470746292</v>
      </c>
      <c r="C23" s="21" t="s">
        <v>90</v>
      </c>
      <c r="D23" s="112">
        <v>5.49</v>
      </c>
      <c r="E23" s="136">
        <v>7.99</v>
      </c>
      <c r="F23" s="20"/>
      <c r="G23" s="12"/>
      <c r="H23" s="28"/>
      <c r="I23" s="11" t="str">
        <f>IF(($E$5)&gt;0,ROUNDUP(($E$5)/30,0),"")</f>
        <v/>
      </c>
      <c r="J23" s="152"/>
      <c r="K23" s="73">
        <f t="shared" si="0"/>
        <v>0</v>
      </c>
    </row>
    <row r="24" spans="2:11" s="133" customFormat="1" ht="15" customHeight="1" x14ac:dyDescent="0.25">
      <c r="B24" s="127">
        <v>1210000300263</v>
      </c>
      <c r="C24" s="21" t="s">
        <v>89</v>
      </c>
      <c r="D24" s="112">
        <v>2.99</v>
      </c>
      <c r="E24" s="136">
        <v>4.49</v>
      </c>
      <c r="F24" s="20"/>
      <c r="G24" s="12"/>
      <c r="H24" s="28"/>
      <c r="I24" s="11" t="str">
        <f>IF(($E$5)&gt;0,ROUNDUP(($E$5)/10,0),"")</f>
        <v/>
      </c>
      <c r="J24" s="152"/>
      <c r="K24" s="73">
        <f t="shared" si="0"/>
        <v>0</v>
      </c>
    </row>
    <row r="25" spans="2:11" s="133" customFormat="1" ht="15" customHeight="1" x14ac:dyDescent="0.25">
      <c r="B25" s="127">
        <v>734653029186</v>
      </c>
      <c r="C25" s="21" t="s">
        <v>14</v>
      </c>
      <c r="D25" s="112">
        <v>6.79</v>
      </c>
      <c r="E25" s="137">
        <v>9.49</v>
      </c>
      <c r="F25" s="20"/>
      <c r="G25" s="20"/>
      <c r="H25" s="28"/>
      <c r="I25" s="20"/>
      <c r="J25" s="152"/>
      <c r="K25" s="73">
        <f t="shared" si="0"/>
        <v>0</v>
      </c>
    </row>
    <row r="26" spans="2:11" s="133" customFormat="1" ht="15" customHeight="1" x14ac:dyDescent="0.25">
      <c r="B26" s="127">
        <v>734653029193</v>
      </c>
      <c r="C26" s="21" t="s">
        <v>181</v>
      </c>
      <c r="D26" s="112">
        <v>6.79</v>
      </c>
      <c r="E26" s="137">
        <v>9.49</v>
      </c>
      <c r="F26" s="20"/>
      <c r="G26" s="20"/>
      <c r="H26" s="28"/>
      <c r="I26" s="20"/>
      <c r="J26" s="152"/>
      <c r="K26" s="73">
        <f t="shared" si="0"/>
        <v>0</v>
      </c>
    </row>
    <row r="27" spans="2:11" s="133" customFormat="1" ht="15" customHeight="1" x14ac:dyDescent="0.25">
      <c r="B27" s="127">
        <v>734653029216</v>
      </c>
      <c r="C27" s="21" t="s">
        <v>15</v>
      </c>
      <c r="D27" s="112">
        <v>6.79</v>
      </c>
      <c r="E27" s="137">
        <v>9.49</v>
      </c>
      <c r="F27" s="20"/>
      <c r="G27" s="20"/>
      <c r="H27" s="28"/>
      <c r="I27" s="20"/>
      <c r="J27" s="152"/>
      <c r="K27" s="73">
        <f t="shared" si="0"/>
        <v>0</v>
      </c>
    </row>
    <row r="28" spans="2:11" s="133" customFormat="1" ht="15" customHeight="1" x14ac:dyDescent="0.25">
      <c r="B28" s="127">
        <v>734653029230</v>
      </c>
      <c r="C28" s="21" t="s">
        <v>16</v>
      </c>
      <c r="D28" s="112">
        <v>6.79</v>
      </c>
      <c r="E28" s="137">
        <v>9.49</v>
      </c>
      <c r="F28" s="20"/>
      <c r="G28" s="20"/>
      <c r="H28" s="28"/>
      <c r="I28" s="20"/>
      <c r="J28" s="152"/>
      <c r="K28" s="73">
        <f t="shared" si="0"/>
        <v>0</v>
      </c>
    </row>
    <row r="29" spans="2:11" s="133" customFormat="1" ht="15" customHeight="1" x14ac:dyDescent="0.25">
      <c r="B29" s="127">
        <v>734653029254</v>
      </c>
      <c r="C29" s="21" t="s">
        <v>17</v>
      </c>
      <c r="D29" s="112">
        <v>6.79</v>
      </c>
      <c r="E29" s="137">
        <v>9.49</v>
      </c>
      <c r="F29" s="20"/>
      <c r="G29" s="20"/>
      <c r="H29" s="28"/>
      <c r="I29" s="20"/>
      <c r="J29" s="152"/>
      <c r="K29" s="73">
        <f t="shared" si="0"/>
        <v>0</v>
      </c>
    </row>
    <row r="30" spans="2:11" s="133" customFormat="1" ht="15" customHeight="1" x14ac:dyDescent="0.25">
      <c r="B30" s="131">
        <v>9781470722654</v>
      </c>
      <c r="C30" s="21" t="s">
        <v>88</v>
      </c>
      <c r="D30" s="112">
        <v>9.99</v>
      </c>
      <c r="E30" s="136">
        <v>13.99</v>
      </c>
      <c r="F30" s="20"/>
      <c r="G30" s="135"/>
      <c r="H30" s="28"/>
      <c r="I30" s="11" t="str">
        <f>IF(($E$5)&gt;0,ROUNDUP(($E$5)/24,0),"")</f>
        <v/>
      </c>
      <c r="J30" s="152"/>
      <c r="K30" s="73">
        <f t="shared" si="0"/>
        <v>0</v>
      </c>
    </row>
    <row r="31" spans="2:11" s="133" customFormat="1" ht="15" customHeight="1" x14ac:dyDescent="0.25">
      <c r="B31" s="131">
        <v>9781470734763</v>
      </c>
      <c r="C31" s="21" t="s">
        <v>73</v>
      </c>
      <c r="D31" s="112">
        <v>3.99</v>
      </c>
      <c r="E31" s="136">
        <v>5.49</v>
      </c>
      <c r="F31" s="20"/>
      <c r="G31" s="12"/>
      <c r="H31" s="28"/>
      <c r="I31" s="11" t="str">
        <f>IF(($E$5)&gt;0,ROUNDUP(($E$5*3)/10,0),"")</f>
        <v/>
      </c>
      <c r="J31" s="152"/>
      <c r="K31" s="73">
        <f t="shared" si="0"/>
        <v>0</v>
      </c>
    </row>
    <row r="32" spans="2:11" s="133" customFormat="1" ht="15" customHeight="1" x14ac:dyDescent="0.25">
      <c r="B32" s="127">
        <v>851445823057</v>
      </c>
      <c r="C32" s="21" t="s">
        <v>62</v>
      </c>
      <c r="D32" s="112">
        <v>49.99</v>
      </c>
      <c r="E32" s="136">
        <v>68.489999999999995</v>
      </c>
      <c r="F32" s="20"/>
      <c r="G32" s="20"/>
      <c r="H32" s="28"/>
      <c r="I32" s="11"/>
      <c r="J32" s="152"/>
      <c r="K32" s="73">
        <f t="shared" si="0"/>
        <v>0</v>
      </c>
    </row>
    <row r="33" spans="2:11" s="133" customFormat="1" ht="15" customHeight="1" x14ac:dyDescent="0.25">
      <c r="B33" s="126">
        <v>9781470744465</v>
      </c>
      <c r="C33" s="16" t="s">
        <v>85</v>
      </c>
      <c r="D33" s="113">
        <v>24.9</v>
      </c>
      <c r="E33" s="136">
        <v>34.49</v>
      </c>
      <c r="F33" s="11"/>
      <c r="G33" s="12"/>
      <c r="H33" s="11"/>
      <c r="I33" s="11" t="str">
        <f>IF(($E$5)&gt;0,ROUNDUP(($E$5)/10,0),"")</f>
        <v/>
      </c>
      <c r="J33" s="101"/>
      <c r="K33" s="73">
        <f t="shared" ref="K33" si="1">IF($E$3="US",J33*D33,IF($E$3="CAN",J33*E33,"Enter Cell E3"))</f>
        <v>0</v>
      </c>
    </row>
    <row r="34" spans="2:11" s="115" customFormat="1" ht="18.75" x14ac:dyDescent="0.3">
      <c r="B34" s="130" t="s">
        <v>11</v>
      </c>
      <c r="C34" s="134"/>
      <c r="D34" s="147"/>
      <c r="E34" s="147"/>
      <c r="F34" s="10"/>
      <c r="G34" s="10"/>
      <c r="H34" s="10"/>
      <c r="I34" s="10"/>
      <c r="J34" s="110"/>
      <c r="K34" s="74"/>
    </row>
    <row r="35" spans="2:11" x14ac:dyDescent="0.25">
      <c r="B35" s="126">
        <v>1210000300270</v>
      </c>
      <c r="C35" s="21" t="s">
        <v>91</v>
      </c>
      <c r="D35" s="112">
        <v>25.99</v>
      </c>
      <c r="E35" s="136">
        <v>35.99</v>
      </c>
      <c r="F35" s="14"/>
      <c r="G35" s="12"/>
      <c r="H35" s="11"/>
      <c r="I35" s="11" t="str">
        <f>IF(($E$4+$E$5)&gt;0,ROUNDUP((($E$4+$E$5)/5)/4,0),"")</f>
        <v/>
      </c>
      <c r="J35" s="101"/>
      <c r="K35" s="73">
        <f t="shared" ref="K35:K51" si="2">IF($E$3="US",J35*D35,IF($E$3="CAN",J35*E35,"Enter Cell E3"))</f>
        <v>0</v>
      </c>
    </row>
    <row r="36" spans="2:11" x14ac:dyDescent="0.25">
      <c r="B36" s="127">
        <v>9781470743789</v>
      </c>
      <c r="C36" s="16" t="s">
        <v>65</v>
      </c>
      <c r="D36" s="113">
        <v>8.99</v>
      </c>
      <c r="E36" s="136">
        <v>12.49</v>
      </c>
      <c r="F36" s="11"/>
      <c r="G36" s="15"/>
      <c r="H36" s="11"/>
      <c r="I36" s="11" t="str">
        <f>IF(($E$4+$E$5)&gt;0,ROUNDUP(($E$4+$E$5)/10,0),"")</f>
        <v/>
      </c>
      <c r="J36" s="101"/>
      <c r="K36" s="73">
        <f t="shared" si="2"/>
        <v>0</v>
      </c>
    </row>
    <row r="37" spans="2:11" ht="18.75" x14ac:dyDescent="0.3">
      <c r="B37" s="130" t="s">
        <v>12</v>
      </c>
      <c r="C37" s="134"/>
      <c r="D37" s="147"/>
      <c r="E37" s="147"/>
      <c r="F37" s="10"/>
      <c r="G37" s="10"/>
      <c r="H37" s="10"/>
      <c r="I37" s="10"/>
      <c r="J37" s="110"/>
      <c r="K37" s="74"/>
    </row>
    <row r="38" spans="2:11" x14ac:dyDescent="0.25">
      <c r="B38" s="126">
        <v>9781470743208</v>
      </c>
      <c r="C38" s="16" t="s">
        <v>93</v>
      </c>
      <c r="D38" s="113">
        <v>9.99</v>
      </c>
      <c r="E38" s="136">
        <v>13.99</v>
      </c>
      <c r="F38" s="14"/>
      <c r="G38" s="15"/>
      <c r="H38" s="11"/>
      <c r="I38" s="11" t="str">
        <f>IF(($E$4+$E$5)&gt;0,IF(($E$5)&gt;0,2,1),"")</f>
        <v/>
      </c>
      <c r="J38" s="101"/>
      <c r="K38" s="73">
        <f t="shared" si="2"/>
        <v>0</v>
      </c>
    </row>
    <row r="39" spans="2:11" x14ac:dyDescent="0.25">
      <c r="B39" s="126">
        <v>9781470745554</v>
      </c>
      <c r="C39" s="16" t="s">
        <v>94</v>
      </c>
      <c r="D39" s="113">
        <v>44.99</v>
      </c>
      <c r="E39" s="136">
        <v>61.99</v>
      </c>
      <c r="F39" s="16"/>
      <c r="G39" s="12"/>
      <c r="H39" s="11"/>
      <c r="I39" s="11" t="str">
        <f>IF(($E$4+$E$5)&gt;0,1,"")</f>
        <v/>
      </c>
      <c r="J39" s="101"/>
      <c r="K39" s="73">
        <f t="shared" si="2"/>
        <v>0</v>
      </c>
    </row>
    <row r="40" spans="2:11" ht="18.75" x14ac:dyDescent="0.3">
      <c r="B40" s="130" t="s">
        <v>13</v>
      </c>
      <c r="C40" s="134"/>
      <c r="D40" s="147"/>
      <c r="E40" s="147"/>
      <c r="F40" s="10"/>
      <c r="G40" s="10"/>
      <c r="H40" s="10"/>
      <c r="I40" s="10"/>
      <c r="J40" s="110"/>
      <c r="K40" s="74"/>
    </row>
    <row r="41" spans="2:11" x14ac:dyDescent="0.25">
      <c r="B41" s="127">
        <v>9781470743338</v>
      </c>
      <c r="C41" s="21" t="s">
        <v>96</v>
      </c>
      <c r="D41" s="21">
        <v>7.99</v>
      </c>
      <c r="E41" s="137">
        <v>10.99</v>
      </c>
      <c r="F41" s="14"/>
      <c r="G41" s="12"/>
      <c r="H41" s="11"/>
      <c r="I41" s="11" t="str">
        <f t="shared" ref="I41:I48" si="3">IF(($E$4+$E$5)&gt;0,ROUNDUP(($E$4+$E$5)/10,0),"")</f>
        <v/>
      </c>
      <c r="J41" s="101"/>
      <c r="K41" s="73">
        <f>IF($E$3="US",J41*D41,IF($E$3="CAN",J41*E41,"Enter Cell E3"))</f>
        <v>0</v>
      </c>
    </row>
    <row r="42" spans="2:11" x14ac:dyDescent="0.25">
      <c r="B42" s="127">
        <v>9781470743352</v>
      </c>
      <c r="C42" s="21" t="s">
        <v>98</v>
      </c>
      <c r="D42" s="21">
        <v>8.99</v>
      </c>
      <c r="E42" s="137">
        <v>12.49</v>
      </c>
      <c r="F42" s="14"/>
      <c r="G42" s="12"/>
      <c r="H42" s="11"/>
      <c r="I42" s="11" t="str">
        <f t="shared" si="3"/>
        <v/>
      </c>
      <c r="J42" s="101"/>
      <c r="K42" s="73">
        <f>IF($E$3="US",J42*D42,IF($E$3="CAN",J42*E42,"Enter Cell E3"))</f>
        <v>0</v>
      </c>
    </row>
    <row r="43" spans="2:11" x14ac:dyDescent="0.25">
      <c r="B43" s="127">
        <v>9781470743321</v>
      </c>
      <c r="C43" s="21" t="s">
        <v>95</v>
      </c>
      <c r="D43" s="21">
        <v>9.99</v>
      </c>
      <c r="E43" s="137">
        <v>13.99</v>
      </c>
      <c r="F43" s="14"/>
      <c r="G43" s="12"/>
      <c r="H43" s="11"/>
      <c r="I43" s="11" t="str">
        <f t="shared" si="3"/>
        <v/>
      </c>
      <c r="J43" s="101"/>
      <c r="K43" s="73">
        <f t="shared" si="2"/>
        <v>0</v>
      </c>
    </row>
    <row r="44" spans="2:11" x14ac:dyDescent="0.25">
      <c r="B44" s="127">
        <v>9781470743451</v>
      </c>
      <c r="C44" s="21" t="s">
        <v>101</v>
      </c>
      <c r="D44" s="112">
        <v>17.989999999999998</v>
      </c>
      <c r="E44" s="137">
        <v>24.99</v>
      </c>
      <c r="F44" s="14"/>
      <c r="G44" s="12"/>
      <c r="H44" s="11"/>
      <c r="I44" s="11" t="str">
        <f>IF(($E$4+$E$5)&gt;0,IF(($E$5)&gt;0,2,1),"")</f>
        <v/>
      </c>
      <c r="J44" s="101"/>
      <c r="K44" s="73">
        <f>IF($E$3="US",J44*D44,IF($E$3="CAN",J44*E44,"Enter Cell E3"))</f>
        <v>0</v>
      </c>
    </row>
    <row r="45" spans="2:11" x14ac:dyDescent="0.25">
      <c r="B45" s="127">
        <v>9781470743369</v>
      </c>
      <c r="C45" s="21" t="s">
        <v>99</v>
      </c>
      <c r="D45" s="21">
        <v>9.99</v>
      </c>
      <c r="E45" s="137">
        <v>13.99</v>
      </c>
      <c r="F45" s="14"/>
      <c r="G45" s="12"/>
      <c r="H45" s="11"/>
      <c r="I45" s="11" t="str">
        <f>IF(($E$4)&gt;0,ROUNDUP((($E$4)/10)+(((($E$4/5))/4)+1)/10,0),"")</f>
        <v/>
      </c>
      <c r="J45" s="101"/>
      <c r="K45" s="73">
        <f>IF($E$3="US",J45*D45,IF($E$3="CAN",J45*E45,"Enter Cell E3"))</f>
        <v>0</v>
      </c>
    </row>
    <row r="46" spans="2:11" x14ac:dyDescent="0.25">
      <c r="B46" s="127">
        <v>9781470743413</v>
      </c>
      <c r="C46" s="21" t="s">
        <v>100</v>
      </c>
      <c r="D46" s="112">
        <v>2.99</v>
      </c>
      <c r="E46" s="137">
        <v>4.49</v>
      </c>
      <c r="F46" s="14"/>
      <c r="G46" s="12"/>
      <c r="H46" s="11"/>
      <c r="I46" s="11" t="str">
        <f>IF(($E$4)&gt;0,ROUNDUP(($E$4)/5,0),"")</f>
        <v/>
      </c>
      <c r="J46" s="101"/>
      <c r="K46" s="73">
        <f>IF($E$3="US",J46*D46,IF($E$3="CAN",J46*E46,"Enter Cell E3"))</f>
        <v>0</v>
      </c>
    </row>
    <row r="47" spans="2:11" x14ac:dyDescent="0.25">
      <c r="B47" s="127">
        <v>9781470743468</v>
      </c>
      <c r="C47" s="21" t="s">
        <v>102</v>
      </c>
      <c r="D47" s="112">
        <v>7.99</v>
      </c>
      <c r="E47" s="137">
        <v>10.99</v>
      </c>
      <c r="F47" s="16"/>
      <c r="G47" s="12"/>
      <c r="H47" s="11"/>
      <c r="I47" s="11" t="str">
        <f t="shared" ref="I47" si="4">IF(($E$4+$E$5)&gt;0,ROUNDUP(($E$4+$E$5)/10,0),"")</f>
        <v/>
      </c>
      <c r="J47" s="101"/>
      <c r="K47" s="73">
        <f>IF($E$3="US",J47*D47,IF($E$3="CAN",J47*E47,"Enter Cell E3"))</f>
        <v>0</v>
      </c>
    </row>
    <row r="48" spans="2:11" x14ac:dyDescent="0.25">
      <c r="B48" s="127">
        <v>9781470743345</v>
      </c>
      <c r="C48" s="21" t="s">
        <v>97</v>
      </c>
      <c r="D48" s="21">
        <v>7.99</v>
      </c>
      <c r="E48" s="137">
        <v>10.99</v>
      </c>
      <c r="F48" s="14"/>
      <c r="G48" s="12"/>
      <c r="H48" s="11"/>
      <c r="I48" s="11" t="str">
        <f t="shared" si="3"/>
        <v/>
      </c>
      <c r="J48" s="101"/>
      <c r="K48" s="73">
        <f t="shared" si="2"/>
        <v>0</v>
      </c>
    </row>
    <row r="49" spans="1:11" ht="18.75" x14ac:dyDescent="0.3">
      <c r="B49" s="130" t="s">
        <v>18</v>
      </c>
      <c r="C49" s="134"/>
      <c r="D49" s="147"/>
      <c r="E49" s="147"/>
      <c r="F49" s="10"/>
      <c r="G49" s="10"/>
      <c r="H49" s="10"/>
      <c r="I49" s="10"/>
      <c r="J49" s="110"/>
      <c r="K49" s="74"/>
    </row>
    <row r="50" spans="1:11" x14ac:dyDescent="0.25">
      <c r="B50" s="127">
        <v>9781470743796</v>
      </c>
      <c r="C50" s="21" t="s">
        <v>106</v>
      </c>
      <c r="D50" s="113">
        <v>19.989999999999998</v>
      </c>
      <c r="E50" s="136">
        <v>27.49</v>
      </c>
      <c r="F50" s="11"/>
      <c r="G50" s="11"/>
      <c r="H50" s="17"/>
      <c r="I50" s="11"/>
      <c r="J50" s="101"/>
      <c r="K50" s="73">
        <f>IF($E$3="US",J50*D50,IF($E$3="CAN",J50*E50,"Enter Cell E3"))</f>
        <v>0</v>
      </c>
    </row>
    <row r="51" spans="1:11" x14ac:dyDescent="0.25">
      <c r="B51" s="127">
        <v>9781470743833</v>
      </c>
      <c r="C51" s="21" t="s">
        <v>105</v>
      </c>
      <c r="D51" s="113">
        <v>14.99</v>
      </c>
      <c r="E51" s="136">
        <v>20.99</v>
      </c>
      <c r="F51" s="11"/>
      <c r="G51" s="11"/>
      <c r="H51" s="17"/>
      <c r="I51" s="11" t="str">
        <f>IF($E$5&gt;0,1,"")</f>
        <v/>
      </c>
      <c r="J51" s="101"/>
      <c r="K51" s="73">
        <f t="shared" si="2"/>
        <v>0</v>
      </c>
    </row>
    <row r="52" spans="1:11" x14ac:dyDescent="0.25">
      <c r="B52" s="127">
        <v>9781470743185</v>
      </c>
      <c r="C52" s="21" t="s">
        <v>103</v>
      </c>
      <c r="D52" s="116" t="s">
        <v>63</v>
      </c>
      <c r="E52" s="116" t="s">
        <v>66</v>
      </c>
      <c r="F52" s="20"/>
      <c r="G52" s="15"/>
      <c r="H52" s="11"/>
      <c r="I52" s="11" t="str">
        <f>IF(($E$4+$E$5)&gt;0,$E$4+$E$5,"")</f>
        <v/>
      </c>
      <c r="J52" s="101"/>
      <c r="K52" s="117">
        <f>IF(AND($E$3="US", J52&lt;50),J52*6.99,IF(AND($E$3="US",AND(J52&gt;49,J52&lt;100)),J52*5.99,IF(AND($E$3="US", J52&gt;99),J52*4.99,IF(AND($E$3="CAN", J52&lt;50),J52*9.49,IF(AND($E$3="CAN",AND(J52&gt;49,J52&lt;100)),J52*8.49,IF(AND($E$3="CAN", J52&gt;99),J52*6.99,"Enter Cell E3"))))))</f>
        <v>0</v>
      </c>
    </row>
    <row r="53" spans="1:11" s="115" customFormat="1" x14ac:dyDescent="0.25">
      <c r="B53" s="127">
        <v>9781470743536</v>
      </c>
      <c r="C53" s="21" t="s">
        <v>104</v>
      </c>
      <c r="D53" s="116" t="s">
        <v>63</v>
      </c>
      <c r="E53" s="116" t="s">
        <v>66</v>
      </c>
      <c r="F53" s="20"/>
      <c r="G53" s="15"/>
      <c r="H53" s="11"/>
      <c r="I53" s="11"/>
      <c r="J53" s="101"/>
      <c r="K53" s="117">
        <f>IF(AND($E$3="US", J53&lt;50),J53*6.99,IF(AND($E$3="US",AND(J53&gt;49,J53&lt;100)),J53*5.99,IF(AND($E$3="US", J53&gt;99),J53*4.99,IF(AND($E$3="CAN", J53&lt;50),J53*9.49,IF(AND($E$3="CAN",AND(J53&gt;49,J53&lt;100)),J53*8.49,IF(AND($E$3="CAN", J53&gt;99),J53*6.99,"Enter Cell E3"))))))</f>
        <v>0</v>
      </c>
    </row>
    <row r="54" spans="1:11" x14ac:dyDescent="0.25">
      <c r="B54" s="127">
        <v>9781470743840</v>
      </c>
      <c r="C54" s="21" t="s">
        <v>108</v>
      </c>
      <c r="D54" s="112">
        <v>14.99</v>
      </c>
      <c r="E54" s="137">
        <v>20.99</v>
      </c>
      <c r="F54" s="11"/>
      <c r="G54" s="11"/>
      <c r="H54" s="17"/>
      <c r="I54" s="11"/>
      <c r="J54" s="101"/>
      <c r="K54" s="73">
        <f>IF($E$3="US",J54*D54,IF($E$3="CAN",J54*E54,"Enter Cell E3"))</f>
        <v>0</v>
      </c>
    </row>
    <row r="55" spans="1:11" x14ac:dyDescent="0.25">
      <c r="B55" s="127">
        <v>9781470743802</v>
      </c>
      <c r="C55" s="21" t="s">
        <v>107</v>
      </c>
      <c r="D55" s="112">
        <v>14.99</v>
      </c>
      <c r="E55" s="137">
        <v>20.99</v>
      </c>
      <c r="F55" s="11"/>
      <c r="G55" s="11"/>
      <c r="H55" s="17"/>
      <c r="I55" s="11"/>
      <c r="J55" s="101"/>
      <c r="K55" s="73">
        <f t="shared" ref="K55:K56" si="5">IF($E$3="US",J55*D55,IF($E$3="CAN",J55*E55,"Enter Cell E3"))</f>
        <v>0</v>
      </c>
    </row>
    <row r="56" spans="1:11" x14ac:dyDescent="0.25">
      <c r="B56" s="127">
        <v>9781470743857</v>
      </c>
      <c r="C56" s="21" t="s">
        <v>109</v>
      </c>
      <c r="D56" s="112">
        <v>14.99</v>
      </c>
      <c r="E56" s="137">
        <v>20.99</v>
      </c>
      <c r="F56" s="11"/>
      <c r="G56" s="11"/>
      <c r="H56" s="17"/>
      <c r="I56" s="11"/>
      <c r="J56" s="101"/>
      <c r="K56" s="73">
        <f t="shared" si="5"/>
        <v>0</v>
      </c>
    </row>
    <row r="57" spans="1:11" ht="18.75" x14ac:dyDescent="0.3">
      <c r="B57" s="130" t="s">
        <v>19</v>
      </c>
      <c r="C57" s="134"/>
      <c r="D57" s="147"/>
      <c r="E57" s="147"/>
      <c r="F57" s="10"/>
      <c r="G57" s="10"/>
      <c r="H57" s="10"/>
      <c r="I57" s="10"/>
      <c r="J57" s="110"/>
      <c r="K57" s="74"/>
    </row>
    <row r="58" spans="1:11" x14ac:dyDescent="0.25">
      <c r="B58" s="126">
        <v>9781470743246</v>
      </c>
      <c r="C58" s="16" t="s">
        <v>68</v>
      </c>
      <c r="D58" s="113">
        <v>11.99</v>
      </c>
      <c r="E58" s="136">
        <v>16.489999999999998</v>
      </c>
      <c r="F58" s="11"/>
      <c r="G58" s="15"/>
      <c r="H58" s="11"/>
      <c r="I58" s="11" t="str">
        <f t="shared" ref="I58:I60" si="6">IF(($E$4+$E$5)&gt;0,IF(($E$5)&gt;0,2,1),"")</f>
        <v/>
      </c>
      <c r="J58" s="101"/>
      <c r="K58" s="73">
        <f t="shared" ref="K58:K65" si="7">IF($E$3="US",J58*D58,IF($E$3="CAN",J58*E58,"Enter Cell E3"))</f>
        <v>0</v>
      </c>
    </row>
    <row r="59" spans="1:11" x14ac:dyDescent="0.25">
      <c r="B59" s="126">
        <v>9781470743253</v>
      </c>
      <c r="C59" s="16" t="s">
        <v>110</v>
      </c>
      <c r="D59" s="113">
        <v>10.99</v>
      </c>
      <c r="E59" s="136">
        <v>15.49</v>
      </c>
      <c r="F59" s="11"/>
      <c r="G59" s="15"/>
      <c r="H59" s="11"/>
      <c r="I59" s="11" t="str">
        <f t="shared" si="6"/>
        <v/>
      </c>
      <c r="J59" s="101"/>
      <c r="K59" s="73">
        <f t="shared" si="7"/>
        <v>0</v>
      </c>
    </row>
    <row r="60" spans="1:11" x14ac:dyDescent="0.25">
      <c r="B60" s="126">
        <v>9781470743260</v>
      </c>
      <c r="C60" s="16" t="s">
        <v>111</v>
      </c>
      <c r="D60" s="113">
        <v>10.99</v>
      </c>
      <c r="E60" s="136">
        <v>15.49</v>
      </c>
      <c r="F60" s="11"/>
      <c r="G60" s="15"/>
      <c r="H60" s="11"/>
      <c r="I60" s="11" t="str">
        <f t="shared" si="6"/>
        <v/>
      </c>
      <c r="J60" s="101"/>
      <c r="K60" s="73">
        <f t="shared" si="7"/>
        <v>0</v>
      </c>
    </row>
    <row r="61" spans="1:11" s="115" customFormat="1" x14ac:dyDescent="0.25">
      <c r="A61" s="133"/>
      <c r="B61" s="128">
        <v>9780764475818</v>
      </c>
      <c r="C61" s="21" t="s">
        <v>135</v>
      </c>
      <c r="D61" s="113">
        <v>59.99</v>
      </c>
      <c r="E61" s="136">
        <v>82.49</v>
      </c>
      <c r="F61" s="11"/>
      <c r="G61" s="11"/>
      <c r="H61" s="28"/>
      <c r="I61" s="11"/>
      <c r="J61" s="101"/>
      <c r="K61" s="73">
        <f t="shared" si="7"/>
        <v>0</v>
      </c>
    </row>
    <row r="62" spans="1:11" x14ac:dyDescent="0.25">
      <c r="A62" s="133"/>
      <c r="B62" s="148">
        <v>9781470745486</v>
      </c>
      <c r="C62" s="16" t="s">
        <v>120</v>
      </c>
      <c r="D62" s="113">
        <v>18.989999999999998</v>
      </c>
      <c r="E62" s="136">
        <v>26.49</v>
      </c>
      <c r="F62" s="11"/>
      <c r="G62" s="15"/>
      <c r="H62" s="28"/>
      <c r="I62" s="11"/>
      <c r="J62" s="101"/>
      <c r="K62" s="73">
        <f t="shared" si="7"/>
        <v>0</v>
      </c>
    </row>
    <row r="63" spans="1:11" x14ac:dyDescent="0.25">
      <c r="A63" s="133"/>
      <c r="B63" s="131" t="s">
        <v>125</v>
      </c>
      <c r="C63" s="16" t="s">
        <v>126</v>
      </c>
      <c r="D63" s="113">
        <v>18.989999999999998</v>
      </c>
      <c r="E63" s="136">
        <v>26.49</v>
      </c>
      <c r="F63" s="16"/>
      <c r="G63" s="15"/>
      <c r="H63" s="28"/>
      <c r="I63" s="11"/>
      <c r="J63" s="101"/>
      <c r="K63" s="73">
        <f t="shared" si="7"/>
        <v>0</v>
      </c>
    </row>
    <row r="64" spans="1:11" s="115" customFormat="1" x14ac:dyDescent="0.25">
      <c r="A64" s="133"/>
      <c r="B64" s="127">
        <v>1210000300287</v>
      </c>
      <c r="C64" s="16" t="s">
        <v>134</v>
      </c>
      <c r="D64" s="113">
        <v>12.99</v>
      </c>
      <c r="E64" s="136">
        <v>17.989999999999998</v>
      </c>
      <c r="F64" s="16"/>
      <c r="G64" s="15"/>
      <c r="H64" s="28"/>
      <c r="I64" s="11"/>
      <c r="J64" s="101"/>
      <c r="K64" s="73">
        <f t="shared" si="7"/>
        <v>0</v>
      </c>
    </row>
    <row r="65" spans="1:11" x14ac:dyDescent="0.25">
      <c r="A65" s="133"/>
      <c r="B65" s="148">
        <v>9781470745516</v>
      </c>
      <c r="C65" s="16" t="s">
        <v>124</v>
      </c>
      <c r="D65" s="113">
        <v>18.989999999999998</v>
      </c>
      <c r="E65" s="136">
        <v>26.49</v>
      </c>
      <c r="F65" s="14"/>
      <c r="G65" s="15"/>
      <c r="H65" s="28"/>
      <c r="I65" s="11"/>
      <c r="J65" s="101"/>
      <c r="K65" s="73">
        <f t="shared" si="7"/>
        <v>0</v>
      </c>
    </row>
    <row r="66" spans="1:11" x14ac:dyDescent="0.25">
      <c r="A66" s="133"/>
      <c r="B66" s="126">
        <v>9781470743826</v>
      </c>
      <c r="C66" s="16" t="s">
        <v>118</v>
      </c>
      <c r="D66" s="113">
        <v>14.99</v>
      </c>
      <c r="E66" s="136">
        <v>20.99</v>
      </c>
      <c r="F66" s="11"/>
      <c r="G66" s="11"/>
      <c r="H66" s="17"/>
      <c r="I66" s="11"/>
      <c r="J66" s="101"/>
      <c r="K66" s="73">
        <f t="shared" ref="K66:K89" si="8">IF($E$3="US",J66*D66,IF($E$3="CAN",J66*E66,"Enter Cell E3"))</f>
        <v>0</v>
      </c>
    </row>
    <row r="67" spans="1:11" x14ac:dyDescent="0.25">
      <c r="A67" s="133"/>
      <c r="B67" s="148">
        <v>9781470745493</v>
      </c>
      <c r="C67" s="16" t="s">
        <v>182</v>
      </c>
      <c r="D67" s="113">
        <v>18.989999999999998</v>
      </c>
      <c r="E67" s="136">
        <v>26.49</v>
      </c>
      <c r="F67" s="14"/>
      <c r="G67" s="15"/>
      <c r="H67" s="28"/>
      <c r="I67" s="11"/>
      <c r="J67" s="101"/>
      <c r="K67" s="73">
        <f>IF($E$3="US",J67*D67,IF($E$3="CAN",J67*E67,"Enter Cell E3"))</f>
        <v>0</v>
      </c>
    </row>
    <row r="68" spans="1:11" x14ac:dyDescent="0.25">
      <c r="A68" s="133"/>
      <c r="B68" s="126">
        <v>9781470743390</v>
      </c>
      <c r="C68" s="16" t="s">
        <v>67</v>
      </c>
      <c r="D68" s="113">
        <v>36.99</v>
      </c>
      <c r="E68" s="136">
        <v>50.99</v>
      </c>
      <c r="F68" s="14"/>
      <c r="G68" s="15"/>
      <c r="H68" s="11"/>
      <c r="I68" s="11" t="str">
        <f t="shared" ref="I68:I89" si="9">IF($E$4+$E$5&gt;0,1,"")</f>
        <v/>
      </c>
      <c r="J68" s="101"/>
      <c r="K68" s="73">
        <f t="shared" si="8"/>
        <v>0</v>
      </c>
    </row>
    <row r="69" spans="1:11" x14ac:dyDescent="0.25">
      <c r="A69" s="133"/>
      <c r="B69" s="126">
        <v>9781470743406</v>
      </c>
      <c r="C69" s="16" t="s">
        <v>117</v>
      </c>
      <c r="D69" s="113">
        <v>35.99</v>
      </c>
      <c r="E69" s="136">
        <v>49.49</v>
      </c>
      <c r="F69" s="14"/>
      <c r="G69" s="15"/>
      <c r="H69" s="11"/>
      <c r="I69" s="11" t="str">
        <f t="shared" si="9"/>
        <v/>
      </c>
      <c r="J69" s="101"/>
      <c r="K69" s="73">
        <f t="shared" si="8"/>
        <v>0</v>
      </c>
    </row>
    <row r="70" spans="1:11" x14ac:dyDescent="0.25">
      <c r="A70" s="133"/>
      <c r="B70" s="127">
        <v>634524043658</v>
      </c>
      <c r="C70" s="21" t="s">
        <v>183</v>
      </c>
      <c r="D70" s="112">
        <v>5.49</v>
      </c>
      <c r="E70" s="137">
        <v>7.99</v>
      </c>
      <c r="F70" s="14"/>
      <c r="G70" s="11"/>
      <c r="H70" s="28"/>
      <c r="I70" s="11"/>
      <c r="J70" s="101"/>
      <c r="K70" s="73">
        <f t="shared" ref="K70:K78" si="10">IF($E$3="US",J70*D70,IF($E$3="CAN",J70*E70,"Enter Cell E3"))</f>
        <v>0</v>
      </c>
    </row>
    <row r="71" spans="1:11" x14ac:dyDescent="0.25">
      <c r="A71" s="133"/>
      <c r="B71" s="127">
        <v>9781470726812</v>
      </c>
      <c r="C71" s="153" t="s">
        <v>71</v>
      </c>
      <c r="D71" s="113">
        <v>49.99</v>
      </c>
      <c r="E71" s="136">
        <v>68.489999999999995</v>
      </c>
      <c r="F71" s="14"/>
      <c r="G71" s="11"/>
      <c r="H71" s="28"/>
      <c r="I71" s="11"/>
      <c r="J71" s="101"/>
      <c r="K71" s="73">
        <f t="shared" si="10"/>
        <v>0</v>
      </c>
    </row>
    <row r="72" spans="1:11" x14ac:dyDescent="0.25">
      <c r="A72" s="133"/>
      <c r="B72" s="127">
        <v>811995011267</v>
      </c>
      <c r="C72" s="154" t="s">
        <v>132</v>
      </c>
      <c r="D72" s="112">
        <v>45.99</v>
      </c>
      <c r="E72" s="137">
        <v>63.49</v>
      </c>
      <c r="F72" s="14"/>
      <c r="G72" s="15"/>
      <c r="H72" s="28"/>
      <c r="I72" s="11"/>
      <c r="J72" s="101"/>
      <c r="K72" s="73">
        <f t="shared" si="10"/>
        <v>0</v>
      </c>
    </row>
    <row r="73" spans="1:11" x14ac:dyDescent="0.25">
      <c r="A73" s="133"/>
      <c r="B73" s="127">
        <v>811995011427</v>
      </c>
      <c r="C73" s="154" t="s">
        <v>61</v>
      </c>
      <c r="D73" s="112">
        <v>199</v>
      </c>
      <c r="E73" s="137">
        <v>272.99</v>
      </c>
      <c r="F73" s="14"/>
      <c r="G73" s="15"/>
      <c r="H73" s="28"/>
      <c r="I73" s="11"/>
      <c r="J73" s="101"/>
      <c r="K73" s="73">
        <f t="shared" si="10"/>
        <v>0</v>
      </c>
    </row>
    <row r="74" spans="1:11" x14ac:dyDescent="0.25">
      <c r="A74" s="133"/>
      <c r="B74" s="127">
        <v>646847165672</v>
      </c>
      <c r="C74" s="154" t="s">
        <v>186</v>
      </c>
      <c r="D74" s="112">
        <v>59.99</v>
      </c>
      <c r="E74" s="137">
        <v>82.49</v>
      </c>
      <c r="F74" s="14"/>
      <c r="G74" s="15"/>
      <c r="H74" s="28"/>
      <c r="I74" s="11"/>
      <c r="J74" s="101"/>
      <c r="K74" s="73">
        <f t="shared" si="10"/>
        <v>0</v>
      </c>
    </row>
    <row r="75" spans="1:11" x14ac:dyDescent="0.25">
      <c r="A75" s="133"/>
      <c r="B75" s="127">
        <v>646847114717</v>
      </c>
      <c r="C75" s="154" t="s">
        <v>184</v>
      </c>
      <c r="D75" s="112">
        <v>39.99</v>
      </c>
      <c r="E75" s="112">
        <v>54.99</v>
      </c>
      <c r="F75" s="14"/>
      <c r="G75" s="15"/>
      <c r="H75" s="28"/>
      <c r="I75" s="11"/>
      <c r="J75" s="101"/>
      <c r="K75" s="73">
        <f t="shared" si="10"/>
        <v>0</v>
      </c>
    </row>
    <row r="76" spans="1:11" x14ac:dyDescent="0.25">
      <c r="A76" s="133"/>
      <c r="B76" s="127">
        <v>646847165689</v>
      </c>
      <c r="C76" s="154" t="s">
        <v>185</v>
      </c>
      <c r="D76" s="112">
        <v>59.99</v>
      </c>
      <c r="E76" s="137">
        <v>82.49</v>
      </c>
      <c r="F76" s="14"/>
      <c r="G76" s="15"/>
      <c r="H76" s="28"/>
      <c r="I76" s="11"/>
      <c r="J76" s="101"/>
      <c r="K76" s="73">
        <f t="shared" si="10"/>
        <v>0</v>
      </c>
    </row>
    <row r="77" spans="1:11" x14ac:dyDescent="0.25">
      <c r="A77" s="133"/>
      <c r="B77" s="129" t="s">
        <v>60</v>
      </c>
      <c r="C77" s="16" t="s">
        <v>131</v>
      </c>
      <c r="D77" s="113">
        <v>1.99</v>
      </c>
      <c r="E77" s="136">
        <v>2.99</v>
      </c>
      <c r="F77" s="14"/>
      <c r="G77" s="11"/>
      <c r="H77" s="28"/>
      <c r="I77" s="11"/>
      <c r="J77" s="101"/>
      <c r="K77" s="73">
        <f t="shared" si="10"/>
        <v>0</v>
      </c>
    </row>
    <row r="78" spans="1:11" s="115" customFormat="1" x14ac:dyDescent="0.25">
      <c r="A78" s="133"/>
      <c r="B78" s="127">
        <v>9781470748272</v>
      </c>
      <c r="C78" s="16" t="s">
        <v>133</v>
      </c>
      <c r="D78" s="113">
        <v>25.99</v>
      </c>
      <c r="E78" s="136">
        <v>35.99</v>
      </c>
      <c r="F78" s="16"/>
      <c r="G78" s="15"/>
      <c r="H78" s="28"/>
      <c r="I78" s="11"/>
      <c r="J78" s="101"/>
      <c r="K78" s="73">
        <f t="shared" si="10"/>
        <v>0</v>
      </c>
    </row>
    <row r="79" spans="1:11" x14ac:dyDescent="0.25">
      <c r="A79" s="133"/>
      <c r="B79" s="126">
        <v>9781470743512</v>
      </c>
      <c r="C79" s="16" t="s">
        <v>116</v>
      </c>
      <c r="D79" s="113">
        <v>89.99</v>
      </c>
      <c r="E79" s="136">
        <v>123.49</v>
      </c>
      <c r="F79" s="16"/>
      <c r="G79" s="15"/>
      <c r="H79" s="28"/>
      <c r="I79" s="11" t="str">
        <f>IF($E$4+$E$5&gt;0,1,"")</f>
        <v/>
      </c>
      <c r="J79" s="101"/>
      <c r="K79" s="73">
        <f>IF($E$3="US",J79*D79,IF($E$3="CAN",J79*E79,"Enter Cell E3"))</f>
        <v>0</v>
      </c>
    </row>
    <row r="80" spans="1:11" x14ac:dyDescent="0.25">
      <c r="A80" s="133"/>
      <c r="B80" s="126">
        <v>9781470743611</v>
      </c>
      <c r="C80" s="16" t="s">
        <v>115</v>
      </c>
      <c r="D80" s="113">
        <v>69.989999999999995</v>
      </c>
      <c r="E80" s="136">
        <v>95.99</v>
      </c>
      <c r="F80" s="14"/>
      <c r="G80" s="15"/>
      <c r="H80" s="11"/>
      <c r="I80" s="11" t="str">
        <f>IF($E$4+$E$5&gt;0,1,"")</f>
        <v/>
      </c>
      <c r="J80" s="101"/>
      <c r="K80" s="73">
        <f>IF($E$3="US",J80*D80,IF($E$3="CAN",J80*E80,"Enter Cell E3"))</f>
        <v>0</v>
      </c>
    </row>
    <row r="81" spans="2:11" x14ac:dyDescent="0.25">
      <c r="B81" s="126">
        <v>9781470743499</v>
      </c>
      <c r="C81" s="16" t="s">
        <v>113</v>
      </c>
      <c r="D81" s="113">
        <v>38.99</v>
      </c>
      <c r="E81" s="136">
        <v>53.49</v>
      </c>
      <c r="F81" s="14"/>
      <c r="G81" s="15"/>
      <c r="H81" s="11"/>
      <c r="I81" s="11"/>
      <c r="J81" s="101"/>
      <c r="K81" s="73">
        <f>IF($E$3="US",J81*D81,IF($E$3="CAN",J81*E81,"Enter Cell E3"))</f>
        <v>0</v>
      </c>
    </row>
    <row r="82" spans="2:11" x14ac:dyDescent="0.25">
      <c r="B82" s="126">
        <v>9781470743505</v>
      </c>
      <c r="C82" s="16" t="s">
        <v>114</v>
      </c>
      <c r="D82" s="113">
        <v>38.99</v>
      </c>
      <c r="E82" s="136">
        <v>53.49</v>
      </c>
      <c r="F82" s="14"/>
      <c r="G82" s="15"/>
      <c r="H82" s="11"/>
      <c r="I82" s="11"/>
      <c r="J82" s="101"/>
      <c r="K82" s="73">
        <f>IF($E$3="US",J82*D82,IF($E$3="CAN",J82*E82,"Enter Cell E3"))</f>
        <v>0</v>
      </c>
    </row>
    <row r="83" spans="2:11" x14ac:dyDescent="0.25">
      <c r="B83" s="126">
        <v>9781470743666</v>
      </c>
      <c r="C83" s="16" t="s">
        <v>112</v>
      </c>
      <c r="D83" s="113">
        <v>7.99</v>
      </c>
      <c r="E83" s="136">
        <v>10.99</v>
      </c>
      <c r="F83" s="11"/>
      <c r="G83" s="18"/>
      <c r="H83" s="11"/>
      <c r="I83" s="11" t="str">
        <f>IF(($E$6+$E$7&gt;0),ROUNDUP((($E$6+$E$7)*0.25)/2,0),"")</f>
        <v/>
      </c>
      <c r="J83" s="101"/>
      <c r="K83" s="73">
        <f t="shared" si="8"/>
        <v>0</v>
      </c>
    </row>
    <row r="84" spans="2:11" x14ac:dyDescent="0.25">
      <c r="B84" s="127">
        <v>634524337948</v>
      </c>
      <c r="C84" s="21" t="s">
        <v>187</v>
      </c>
      <c r="D84" s="112">
        <v>5.49</v>
      </c>
      <c r="E84" s="137">
        <v>7.99</v>
      </c>
      <c r="F84" s="16"/>
      <c r="G84" s="11"/>
      <c r="H84" s="28"/>
      <c r="I84" s="11"/>
      <c r="J84" s="101"/>
      <c r="K84" s="73">
        <f>IF($E$3="US",J84*D84,IF($E$3="CAN",J84*E84,"Enter Cell E3"))</f>
        <v>0</v>
      </c>
    </row>
    <row r="85" spans="2:11" x14ac:dyDescent="0.25">
      <c r="B85" s="126">
        <v>9781470743529</v>
      </c>
      <c r="C85" s="16" t="s">
        <v>70</v>
      </c>
      <c r="D85" s="113">
        <v>9.99</v>
      </c>
      <c r="E85" s="136">
        <v>13.99</v>
      </c>
      <c r="F85" s="16"/>
      <c r="G85" s="15"/>
      <c r="H85" s="11"/>
      <c r="I85" s="11" t="str">
        <f>IF($E$4+$E$5&gt;0,1,"")</f>
        <v/>
      </c>
      <c r="J85" s="101"/>
      <c r="K85" s="73">
        <f>IF($E$3="US",J85*D85,IF($E$3="CAN",J85*E85,"Enter Cell E3"))</f>
        <v>0</v>
      </c>
    </row>
    <row r="86" spans="2:11" x14ac:dyDescent="0.25">
      <c r="B86" s="149" t="s">
        <v>121</v>
      </c>
      <c r="C86" s="16" t="s">
        <v>122</v>
      </c>
      <c r="D86" s="113">
        <v>18.989999999999998</v>
      </c>
      <c r="E86" s="136">
        <v>26.49</v>
      </c>
      <c r="F86" s="14"/>
      <c r="G86" s="15"/>
      <c r="H86" s="28"/>
      <c r="I86" s="11"/>
      <c r="J86" s="101"/>
      <c r="K86" s="73">
        <f>IF($E$3="US",J86*D86,IF($E$3="CAN",J86*E86,"Enter Cell E3"))</f>
        <v>0</v>
      </c>
    </row>
    <row r="87" spans="2:11" x14ac:dyDescent="0.25">
      <c r="B87" s="148">
        <v>9781470745509</v>
      </c>
      <c r="C87" s="16" t="s">
        <v>123</v>
      </c>
      <c r="D87" s="113">
        <v>18.989999999999998</v>
      </c>
      <c r="E87" s="136">
        <v>26.49</v>
      </c>
      <c r="F87" s="14"/>
      <c r="G87" s="15"/>
      <c r="H87" s="28"/>
      <c r="I87" s="11"/>
      <c r="J87" s="101"/>
      <c r="K87" s="73">
        <f>IF($E$3="US",J87*D87,IF($E$3="CAN",J87*E87,"Enter Cell E3"))</f>
        <v>0</v>
      </c>
    </row>
    <row r="88" spans="2:11" x14ac:dyDescent="0.25">
      <c r="B88" s="131" t="s">
        <v>127</v>
      </c>
      <c r="C88" s="16" t="s">
        <v>128</v>
      </c>
      <c r="D88" s="113">
        <v>34.99</v>
      </c>
      <c r="E88" s="136">
        <v>47.99</v>
      </c>
      <c r="F88" s="14"/>
      <c r="G88" s="15"/>
      <c r="H88" s="28"/>
      <c r="I88" s="11"/>
      <c r="J88" s="101"/>
      <c r="K88" s="73">
        <f>IF($E$3="US",J88*D88,IF($E$3="CAN",J88*E88,"Enter Cell E3"))</f>
        <v>0</v>
      </c>
    </row>
    <row r="89" spans="2:11" x14ac:dyDescent="0.25">
      <c r="B89" s="126">
        <v>9781470743604</v>
      </c>
      <c r="C89" s="16" t="s">
        <v>69</v>
      </c>
      <c r="D89" s="113">
        <v>14.99</v>
      </c>
      <c r="E89" s="136">
        <v>20.99</v>
      </c>
      <c r="F89" s="19"/>
      <c r="G89" s="15"/>
      <c r="H89" s="11"/>
      <c r="I89" s="11" t="str">
        <f t="shared" si="9"/>
        <v/>
      </c>
      <c r="J89" s="101"/>
      <c r="K89" s="73">
        <f t="shared" si="8"/>
        <v>0</v>
      </c>
    </row>
    <row r="90" spans="2:11" x14ac:dyDescent="0.25">
      <c r="B90" s="128">
        <v>9780764491061</v>
      </c>
      <c r="C90" s="21" t="s">
        <v>136</v>
      </c>
      <c r="D90" s="113">
        <v>32.49</v>
      </c>
      <c r="E90" s="136">
        <v>44.99</v>
      </c>
      <c r="F90" s="21"/>
      <c r="G90" s="15"/>
      <c r="H90" s="28"/>
      <c r="I90" s="11"/>
      <c r="J90" s="101"/>
      <c r="K90" s="73">
        <f>IF($E$3="US",J90*D90,IF($E$3="CAN",J90*E90,"Enter Cell E3"))</f>
        <v>0</v>
      </c>
    </row>
    <row r="91" spans="2:11" x14ac:dyDescent="0.25">
      <c r="B91" s="150" t="s">
        <v>129</v>
      </c>
      <c r="C91" s="16" t="s">
        <v>130</v>
      </c>
      <c r="D91" s="113">
        <v>18.989999999999998</v>
      </c>
      <c r="E91" s="136">
        <v>26.49</v>
      </c>
      <c r="F91" s="14"/>
      <c r="G91" s="15"/>
      <c r="H91" s="28"/>
      <c r="I91" s="11"/>
      <c r="J91" s="101"/>
      <c r="K91" s="73">
        <f>IF($E$3="US",J91*D91,IF($E$3="CAN",J91*E91,"Enter Cell E3"))</f>
        <v>0</v>
      </c>
    </row>
    <row r="92" spans="2:11" ht="18.75" x14ac:dyDescent="0.3">
      <c r="B92" s="130" t="s">
        <v>20</v>
      </c>
      <c r="C92" s="134"/>
      <c r="D92" s="147"/>
      <c r="E92" s="147"/>
      <c r="F92" s="10"/>
      <c r="G92" s="10"/>
      <c r="H92" s="10"/>
      <c r="I92" s="10"/>
      <c r="J92" s="110"/>
      <c r="K92" s="74"/>
    </row>
    <row r="93" spans="2:11" s="115" customFormat="1" x14ac:dyDescent="0.25">
      <c r="B93" s="126">
        <v>9781470743420</v>
      </c>
      <c r="C93" s="16" t="s">
        <v>141</v>
      </c>
      <c r="D93" s="113">
        <v>17.989999999999998</v>
      </c>
      <c r="E93" s="136">
        <v>24.99</v>
      </c>
      <c r="F93" s="14"/>
      <c r="G93" s="22"/>
      <c r="H93" s="11"/>
      <c r="I93" s="11"/>
      <c r="J93" s="101"/>
      <c r="K93" s="73">
        <f>IF($E$3="US",J93*D93,IF($E$3="CAN",J93*E93,"Enter Cell E3"))</f>
        <v>0</v>
      </c>
    </row>
    <row r="94" spans="2:11" x14ac:dyDescent="0.25">
      <c r="B94" s="126">
        <v>9781470743475</v>
      </c>
      <c r="C94" s="16" t="s">
        <v>72</v>
      </c>
      <c r="D94" s="113">
        <v>17.989999999999998</v>
      </c>
      <c r="E94" s="136">
        <v>24.99</v>
      </c>
      <c r="F94" s="13"/>
      <c r="G94" s="11"/>
      <c r="H94" s="11"/>
      <c r="I94" s="11"/>
      <c r="J94" s="101"/>
      <c r="K94" s="73">
        <f>IF($E$3="US",J94*D94,IF($E$3="CAN",J94*E94,"Enter Cell E3"))</f>
        <v>0</v>
      </c>
    </row>
    <row r="95" spans="2:11" x14ac:dyDescent="0.25">
      <c r="B95" s="126">
        <v>9781470743277</v>
      </c>
      <c r="C95" s="16" t="s">
        <v>137</v>
      </c>
      <c r="D95" s="113">
        <v>10.99</v>
      </c>
      <c r="E95" s="136">
        <v>15.49</v>
      </c>
      <c r="F95" s="14"/>
      <c r="G95" s="11"/>
      <c r="H95" s="11"/>
      <c r="I95" s="11" t="str">
        <f>IF(($E$4+$E$5)&gt;0,ROUNDUP(($E$4+$E$5)/30,0),"")</f>
        <v/>
      </c>
      <c r="J95" s="101"/>
      <c r="K95" s="73">
        <f>IF($E$3="US",J95*D95,IF($E$3="CAN",J95*E95,"Enter Cell E3"))</f>
        <v>0</v>
      </c>
    </row>
    <row r="96" spans="2:11" x14ac:dyDescent="0.25">
      <c r="B96" s="126">
        <v>9781470743307</v>
      </c>
      <c r="C96" s="16" t="s">
        <v>138</v>
      </c>
      <c r="D96" s="113">
        <v>6.49</v>
      </c>
      <c r="E96" s="136">
        <v>8.99</v>
      </c>
      <c r="F96" s="14"/>
      <c r="G96" s="18"/>
      <c r="H96" s="11"/>
      <c r="I96" s="11"/>
      <c r="J96" s="101"/>
      <c r="K96" s="73">
        <f t="shared" ref="K96:K114" si="11">IF($E$3="US",J96*D96,IF($E$3="CAN",J96*E96,"Enter Cell E3"))</f>
        <v>0</v>
      </c>
    </row>
    <row r="97" spans="2:11" x14ac:dyDescent="0.25">
      <c r="B97" s="126">
        <v>9781470743642</v>
      </c>
      <c r="C97" s="16" t="s">
        <v>140</v>
      </c>
      <c r="D97" s="113">
        <v>2.99</v>
      </c>
      <c r="E97" s="136">
        <v>4.49</v>
      </c>
      <c r="F97" s="14"/>
      <c r="G97" s="22"/>
      <c r="H97" s="11"/>
      <c r="I97" s="11" t="str">
        <f>IF(($E$4+$E$5)&gt;0,ROUNDUP(($E$4+$E$5)/5,0),"")</f>
        <v/>
      </c>
      <c r="J97" s="101"/>
      <c r="K97" s="73">
        <f>IF($E$3="US",J97*D97,IF($E$3="CAN",J97*E97,"Enter Cell E3"))</f>
        <v>0</v>
      </c>
    </row>
    <row r="98" spans="2:11" s="23" customFormat="1" x14ac:dyDescent="0.25">
      <c r="B98" s="126">
        <v>9781470743628</v>
      </c>
      <c r="C98" s="16" t="s">
        <v>139</v>
      </c>
      <c r="D98" s="113">
        <v>12.99</v>
      </c>
      <c r="E98" s="136">
        <v>18.489999999999998</v>
      </c>
      <c r="F98" s="14"/>
      <c r="G98" s="15"/>
      <c r="H98" s="11"/>
      <c r="I98" s="16"/>
      <c r="J98" s="102"/>
      <c r="K98" s="73">
        <f t="shared" si="11"/>
        <v>0</v>
      </c>
    </row>
    <row r="99" spans="2:11" x14ac:dyDescent="0.25">
      <c r="B99" s="126">
        <v>9781470743543</v>
      </c>
      <c r="C99" s="16" t="s">
        <v>142</v>
      </c>
      <c r="D99" s="151">
        <v>6.99</v>
      </c>
      <c r="E99" s="136">
        <v>9.99</v>
      </c>
      <c r="F99" s="13"/>
      <c r="G99" s="18"/>
      <c r="H99" s="11"/>
      <c r="I99" s="11"/>
      <c r="J99" s="101"/>
      <c r="K99" s="73">
        <f t="shared" si="11"/>
        <v>0</v>
      </c>
    </row>
    <row r="100" spans="2:11" x14ac:dyDescent="0.25">
      <c r="B100" s="126">
        <v>9781470743550</v>
      </c>
      <c r="C100" s="16" t="s">
        <v>143</v>
      </c>
      <c r="D100" s="151">
        <v>8.7899999999999991</v>
      </c>
      <c r="E100" s="136">
        <v>12.49</v>
      </c>
      <c r="F100" s="13"/>
      <c r="G100" s="18"/>
      <c r="H100" s="11"/>
      <c r="I100" s="11"/>
      <c r="J100" s="101"/>
      <c r="K100" s="73">
        <f t="shared" si="11"/>
        <v>0</v>
      </c>
    </row>
    <row r="101" spans="2:11" x14ac:dyDescent="0.25">
      <c r="B101" s="126">
        <v>9781470743567</v>
      </c>
      <c r="C101" s="16" t="s">
        <v>144</v>
      </c>
      <c r="D101" s="151">
        <v>8.7899999999999991</v>
      </c>
      <c r="E101" s="136">
        <v>12.49</v>
      </c>
      <c r="F101" s="13"/>
      <c r="G101" s="18"/>
      <c r="H101" s="11"/>
      <c r="I101" s="11"/>
      <c r="J101" s="101"/>
      <c r="K101" s="73">
        <f t="shared" si="11"/>
        <v>0</v>
      </c>
    </row>
    <row r="102" spans="2:11" x14ac:dyDescent="0.25">
      <c r="B102" s="126">
        <v>9781470743574</v>
      </c>
      <c r="C102" s="16" t="s">
        <v>145</v>
      </c>
      <c r="D102" s="151">
        <v>8.7899999999999991</v>
      </c>
      <c r="E102" s="136">
        <v>12.49</v>
      </c>
      <c r="F102" s="13"/>
      <c r="G102" s="18"/>
      <c r="H102" s="11"/>
      <c r="I102" s="11"/>
      <c r="J102" s="101"/>
      <c r="K102" s="73">
        <f t="shared" si="11"/>
        <v>0</v>
      </c>
    </row>
    <row r="103" spans="2:11" x14ac:dyDescent="0.25">
      <c r="B103" s="126">
        <v>9781470743581</v>
      </c>
      <c r="C103" s="16" t="s">
        <v>146</v>
      </c>
      <c r="D103" s="151">
        <v>11.99</v>
      </c>
      <c r="E103" s="136">
        <v>16.989999999999998</v>
      </c>
      <c r="F103" s="13"/>
      <c r="G103" s="18"/>
      <c r="H103" s="11"/>
      <c r="I103" s="11"/>
      <c r="J103" s="101"/>
      <c r="K103" s="73">
        <f t="shared" si="11"/>
        <v>0</v>
      </c>
    </row>
    <row r="104" spans="2:11" x14ac:dyDescent="0.25">
      <c r="B104" s="126">
        <v>9781470743598</v>
      </c>
      <c r="C104" s="16" t="s">
        <v>147</v>
      </c>
      <c r="D104" s="151">
        <v>11.99</v>
      </c>
      <c r="E104" s="136">
        <v>16.989999999999998</v>
      </c>
      <c r="F104" s="13"/>
      <c r="G104" s="18"/>
      <c r="H104" s="11"/>
      <c r="I104" s="11"/>
      <c r="J104" s="101"/>
      <c r="K104" s="73">
        <f t="shared" si="11"/>
        <v>0</v>
      </c>
    </row>
    <row r="105" spans="2:11" s="111" customFormat="1" x14ac:dyDescent="0.25">
      <c r="B105" s="126">
        <v>9781470743673</v>
      </c>
      <c r="C105" s="16" t="s">
        <v>148</v>
      </c>
      <c r="D105" s="113">
        <v>4.29</v>
      </c>
      <c r="E105" s="136">
        <v>6.49</v>
      </c>
      <c r="F105" s="13"/>
      <c r="G105" s="22"/>
      <c r="H105" s="11"/>
      <c r="I105" s="11"/>
      <c r="J105" s="101"/>
      <c r="K105" s="73">
        <f t="shared" si="11"/>
        <v>0</v>
      </c>
    </row>
    <row r="106" spans="2:11" x14ac:dyDescent="0.25">
      <c r="B106" s="126">
        <v>9781470743680</v>
      </c>
      <c r="C106" s="16" t="s">
        <v>149</v>
      </c>
      <c r="D106" s="113">
        <v>4.29</v>
      </c>
      <c r="E106" s="136">
        <v>6.49</v>
      </c>
      <c r="F106" s="13"/>
      <c r="G106" s="22"/>
      <c r="H106" s="11"/>
      <c r="I106" s="11"/>
      <c r="J106" s="101"/>
      <c r="K106" s="73">
        <f t="shared" si="11"/>
        <v>0</v>
      </c>
    </row>
    <row r="107" spans="2:11" x14ac:dyDescent="0.25">
      <c r="B107" s="126">
        <v>9781470743697</v>
      </c>
      <c r="C107" s="16" t="s">
        <v>150</v>
      </c>
      <c r="D107" s="113">
        <v>4.29</v>
      </c>
      <c r="E107" s="136">
        <v>6.49</v>
      </c>
      <c r="F107" s="13"/>
      <c r="G107" s="22"/>
      <c r="H107" s="11"/>
      <c r="I107" s="11"/>
      <c r="J107" s="101"/>
      <c r="K107" s="73">
        <f t="shared" si="11"/>
        <v>0</v>
      </c>
    </row>
    <row r="108" spans="2:11" x14ac:dyDescent="0.25">
      <c r="B108" s="126">
        <v>9781470743703</v>
      </c>
      <c r="C108" s="16" t="s">
        <v>151</v>
      </c>
      <c r="D108" s="113">
        <v>4.29</v>
      </c>
      <c r="E108" s="136">
        <v>6.49</v>
      </c>
      <c r="F108" s="13"/>
      <c r="G108" s="22"/>
      <c r="H108" s="11"/>
      <c r="I108" s="11"/>
      <c r="J108" s="101"/>
      <c r="K108" s="73">
        <f t="shared" si="11"/>
        <v>0</v>
      </c>
    </row>
    <row r="109" spans="2:11" x14ac:dyDescent="0.25">
      <c r="B109" s="126">
        <v>9781470743710</v>
      </c>
      <c r="C109" s="16" t="s">
        <v>152</v>
      </c>
      <c r="D109" s="113">
        <v>6.39</v>
      </c>
      <c r="E109" s="136">
        <v>8.99</v>
      </c>
      <c r="F109" s="13"/>
      <c r="G109" s="18"/>
      <c r="H109" s="11"/>
      <c r="I109" s="11"/>
      <c r="J109" s="101"/>
      <c r="K109" s="73">
        <f t="shared" si="11"/>
        <v>0</v>
      </c>
    </row>
    <row r="110" spans="2:11" x14ac:dyDescent="0.25">
      <c r="B110" s="126">
        <v>9781470743727</v>
      </c>
      <c r="C110" s="16" t="s">
        <v>153</v>
      </c>
      <c r="D110" s="113">
        <v>8.39</v>
      </c>
      <c r="E110" s="136">
        <v>11.99</v>
      </c>
      <c r="F110" s="13"/>
      <c r="G110" s="18"/>
      <c r="H110" s="11"/>
      <c r="I110" s="11"/>
      <c r="J110" s="101"/>
      <c r="K110" s="73">
        <f t="shared" si="11"/>
        <v>0</v>
      </c>
    </row>
    <row r="111" spans="2:11" x14ac:dyDescent="0.25">
      <c r="B111" s="126">
        <v>9781470743734</v>
      </c>
      <c r="C111" s="16" t="s">
        <v>154</v>
      </c>
      <c r="D111" s="113">
        <v>8.39</v>
      </c>
      <c r="E111" s="136">
        <v>11.99</v>
      </c>
      <c r="F111" s="13"/>
      <c r="G111" s="18"/>
      <c r="H111" s="11"/>
      <c r="I111" s="11"/>
      <c r="J111" s="101"/>
      <c r="K111" s="73">
        <f t="shared" si="11"/>
        <v>0</v>
      </c>
    </row>
    <row r="112" spans="2:11" x14ac:dyDescent="0.25">
      <c r="B112" s="126">
        <v>9781470743741</v>
      </c>
      <c r="C112" s="16" t="s">
        <v>155</v>
      </c>
      <c r="D112" s="113">
        <v>8.39</v>
      </c>
      <c r="E112" s="136">
        <v>11.99</v>
      </c>
      <c r="F112" s="13"/>
      <c r="G112" s="18"/>
      <c r="H112" s="11"/>
      <c r="I112" s="11"/>
      <c r="J112" s="101"/>
      <c r="K112" s="73">
        <f t="shared" si="11"/>
        <v>0</v>
      </c>
    </row>
    <row r="113" spans="2:11" x14ac:dyDescent="0.25">
      <c r="B113" s="126">
        <v>9781470743758</v>
      </c>
      <c r="C113" s="16" t="s">
        <v>156</v>
      </c>
      <c r="D113" s="113">
        <v>10.29</v>
      </c>
      <c r="E113" s="136">
        <v>14.49</v>
      </c>
      <c r="F113" s="13"/>
      <c r="G113" s="18"/>
      <c r="H113" s="11"/>
      <c r="I113" s="11"/>
      <c r="J113" s="101"/>
      <c r="K113" s="73">
        <f t="shared" si="11"/>
        <v>0</v>
      </c>
    </row>
    <row r="114" spans="2:11" x14ac:dyDescent="0.25">
      <c r="B114" s="126">
        <v>9781470743765</v>
      </c>
      <c r="C114" s="16" t="s">
        <v>157</v>
      </c>
      <c r="D114" s="113">
        <v>10.29</v>
      </c>
      <c r="E114" s="136">
        <v>14.49</v>
      </c>
      <c r="F114" s="13"/>
      <c r="G114" s="18"/>
      <c r="H114" s="11"/>
      <c r="I114" s="11"/>
      <c r="J114" s="101"/>
      <c r="K114" s="73">
        <f t="shared" si="11"/>
        <v>0</v>
      </c>
    </row>
    <row r="115" spans="2:11" ht="18.75" x14ac:dyDescent="0.3">
      <c r="B115" s="130" t="s">
        <v>21</v>
      </c>
      <c r="C115" s="134"/>
      <c r="D115" s="147"/>
      <c r="E115" s="147"/>
      <c r="F115" s="10"/>
      <c r="G115" s="10"/>
      <c r="H115" s="10"/>
      <c r="I115" s="10"/>
      <c r="J115" s="110"/>
      <c r="K115" s="74"/>
    </row>
    <row r="116" spans="2:11" x14ac:dyDescent="0.25">
      <c r="B116" s="131" t="s">
        <v>163</v>
      </c>
      <c r="C116" s="16" t="s">
        <v>164</v>
      </c>
      <c r="D116" s="113">
        <v>4.99</v>
      </c>
      <c r="E116" s="136">
        <v>6.99</v>
      </c>
      <c r="F116" s="14"/>
      <c r="G116" s="15"/>
      <c r="H116" s="28"/>
      <c r="I116" s="11"/>
      <c r="J116" s="101"/>
      <c r="K116" s="73">
        <f t="shared" ref="K116:K124" si="12">IF($E$3="US",J116*D116,IF($E$3="CAN",J116*E116,"Enter Cell E3"))</f>
        <v>0</v>
      </c>
    </row>
    <row r="117" spans="2:11" x14ac:dyDescent="0.25">
      <c r="B117" s="126">
        <v>9781470743291</v>
      </c>
      <c r="C117" s="16" t="s">
        <v>158</v>
      </c>
      <c r="D117" s="113">
        <v>9.99</v>
      </c>
      <c r="E117" s="136">
        <v>13.99</v>
      </c>
      <c r="F117" s="14"/>
      <c r="G117" s="15"/>
      <c r="H117" s="11"/>
      <c r="I117" s="11" t="str">
        <f>IF(($E$6+$E$7)&gt;0,ROUNDUP(($E$6+$E$7)/10,0),"")</f>
        <v/>
      </c>
      <c r="J117" s="101"/>
      <c r="K117" s="73">
        <f t="shared" si="12"/>
        <v>0</v>
      </c>
    </row>
    <row r="118" spans="2:11" x14ac:dyDescent="0.25">
      <c r="B118" s="126">
        <v>9781470743314</v>
      </c>
      <c r="C118" s="16" t="s">
        <v>119</v>
      </c>
      <c r="D118" s="113">
        <v>12.99</v>
      </c>
      <c r="E118" s="136">
        <v>17.989999999999998</v>
      </c>
      <c r="F118" s="16"/>
      <c r="G118" s="15"/>
      <c r="H118" s="11"/>
      <c r="I118" s="11" t="str">
        <f>IF(($E$6+$E$7)&gt;0,ROUNDUP(($E$6+$E$7)/10,0),"")</f>
        <v/>
      </c>
      <c r="J118" s="101"/>
      <c r="K118" s="73">
        <f t="shared" si="12"/>
        <v>0</v>
      </c>
    </row>
    <row r="119" spans="2:11" x14ac:dyDescent="0.25">
      <c r="B119" s="127">
        <v>1210000300003</v>
      </c>
      <c r="C119" s="21" t="s">
        <v>188</v>
      </c>
      <c r="D119" s="112">
        <v>7.99</v>
      </c>
      <c r="E119" s="137">
        <v>10.99</v>
      </c>
      <c r="F119" s="16"/>
      <c r="G119" s="22"/>
      <c r="H119" s="11"/>
      <c r="I119" s="11" t="str">
        <f>IF(($E$4+$E$5)&gt;0,ROUNDUP(($E$4+$E$5)/50,0),"")</f>
        <v/>
      </c>
      <c r="J119" s="101"/>
      <c r="K119" s="73">
        <f t="shared" si="12"/>
        <v>0</v>
      </c>
    </row>
    <row r="120" spans="2:11" s="115" customFormat="1" x14ac:dyDescent="0.25">
      <c r="B120" s="126">
        <v>1210000300669</v>
      </c>
      <c r="C120" s="16" t="s">
        <v>160</v>
      </c>
      <c r="D120" s="113">
        <v>1.99</v>
      </c>
      <c r="E120" s="136">
        <v>2.99</v>
      </c>
      <c r="F120" s="14"/>
      <c r="G120" s="12"/>
      <c r="H120" s="11"/>
      <c r="I120" s="11" t="str">
        <f>IF(($E$4)&gt;0,ROUNDUP(($E$4)/10,0),"")</f>
        <v/>
      </c>
      <c r="J120" s="101"/>
      <c r="K120" s="73">
        <f t="shared" si="12"/>
        <v>0</v>
      </c>
    </row>
    <row r="121" spans="2:11" s="115" customFormat="1" x14ac:dyDescent="0.25">
      <c r="B121" s="131" t="s">
        <v>161</v>
      </c>
      <c r="C121" s="16" t="s">
        <v>162</v>
      </c>
      <c r="D121" s="113">
        <v>5.49</v>
      </c>
      <c r="E121" s="136">
        <v>7.99</v>
      </c>
      <c r="F121" s="14"/>
      <c r="G121" s="12"/>
      <c r="H121" s="28"/>
      <c r="I121" s="11" t="str">
        <f>IF(($E$4)&gt;0,1,"")</f>
        <v/>
      </c>
      <c r="J121" s="101"/>
      <c r="K121" s="73">
        <f t="shared" si="12"/>
        <v>0</v>
      </c>
    </row>
    <row r="122" spans="2:11" s="115" customFormat="1" x14ac:dyDescent="0.25">
      <c r="B122" s="131" t="s">
        <v>165</v>
      </c>
      <c r="C122" s="16" t="s">
        <v>189</v>
      </c>
      <c r="D122" s="113">
        <v>7.99</v>
      </c>
      <c r="E122" s="136">
        <v>10.99</v>
      </c>
      <c r="F122" s="14"/>
      <c r="G122" s="12"/>
      <c r="H122" s="28"/>
      <c r="I122" s="11" t="str">
        <f>IF(($E$4)&gt;0,ROUNDUP(($E$4/5)/4,0),"")</f>
        <v/>
      </c>
      <c r="J122" s="101"/>
      <c r="K122" s="73">
        <f t="shared" si="12"/>
        <v>0</v>
      </c>
    </row>
    <row r="123" spans="2:11" s="114" customFormat="1" x14ac:dyDescent="0.25">
      <c r="B123" s="126">
        <v>9781470744212</v>
      </c>
      <c r="C123" s="16" t="s">
        <v>159</v>
      </c>
      <c r="D123" s="113">
        <v>4.99</v>
      </c>
      <c r="E123" s="136">
        <v>6.99</v>
      </c>
      <c r="F123" s="14"/>
      <c r="G123" s="15"/>
      <c r="H123" s="20"/>
      <c r="I123" s="11"/>
      <c r="J123" s="101"/>
      <c r="K123" s="73">
        <f t="shared" si="12"/>
        <v>0</v>
      </c>
    </row>
    <row r="124" spans="2:11" x14ac:dyDescent="0.25">
      <c r="B124" s="126">
        <v>9781470743864</v>
      </c>
      <c r="C124" s="16" t="s">
        <v>166</v>
      </c>
      <c r="D124" s="113">
        <v>139.99</v>
      </c>
      <c r="E124" s="137">
        <v>188.99</v>
      </c>
      <c r="F124" s="14"/>
      <c r="G124" s="20"/>
      <c r="H124" s="20"/>
      <c r="I124" s="11"/>
      <c r="J124" s="101"/>
      <c r="K124" s="73">
        <f t="shared" si="12"/>
        <v>0</v>
      </c>
    </row>
    <row r="125" spans="2:11" ht="18.75" x14ac:dyDescent="0.3">
      <c r="B125" s="130" t="s">
        <v>22</v>
      </c>
      <c r="C125" s="134"/>
      <c r="D125" s="147"/>
      <c r="E125" s="147"/>
      <c r="F125" s="10"/>
      <c r="G125" s="10"/>
      <c r="H125" s="10"/>
      <c r="I125" s="10"/>
      <c r="J125" s="110"/>
      <c r="K125" s="74"/>
    </row>
    <row r="126" spans="2:11" x14ac:dyDescent="0.25">
      <c r="B126" s="126">
        <v>9781470743383</v>
      </c>
      <c r="C126" s="16" t="s">
        <v>167</v>
      </c>
      <c r="D126" s="113">
        <v>9.99</v>
      </c>
      <c r="E126" s="136">
        <v>13.99</v>
      </c>
      <c r="F126" s="16"/>
      <c r="G126" s="15"/>
      <c r="H126" s="11"/>
      <c r="I126" s="11" t="str">
        <f>IF(($E$4+$E$5)&gt;0,ROUNDUP(($E$4+$E$5)/10,0),"")</f>
        <v/>
      </c>
      <c r="J126" s="101"/>
      <c r="K126" s="73">
        <f t="shared" ref="K126:K129" si="13">IF($E$3="US",J126*D126,IF($E$3="CAN",J126*E126,"Enter Cell E3"))</f>
        <v>0</v>
      </c>
    </row>
    <row r="127" spans="2:11" x14ac:dyDescent="0.25">
      <c r="B127" s="126">
        <v>9781470743635</v>
      </c>
      <c r="C127" s="16" t="s">
        <v>169</v>
      </c>
      <c r="D127" s="113">
        <v>6.99</v>
      </c>
      <c r="E127" s="136">
        <v>9.99</v>
      </c>
      <c r="F127" s="14"/>
      <c r="G127" s="15"/>
      <c r="H127" s="11"/>
      <c r="I127" s="11" t="str">
        <f>IF(($E$4+$E$5)&gt;0,ROUNDUP(($E$4+$E$5)/10,0),"")</f>
        <v/>
      </c>
      <c r="J127" s="101"/>
      <c r="K127" s="73">
        <f>IF($E$3="US",J127*D127,IF($E$3="CAN",J127*E127,"Enter Cell E3"))</f>
        <v>0</v>
      </c>
    </row>
    <row r="128" spans="2:11" x14ac:dyDescent="0.25">
      <c r="B128" s="126">
        <v>9781470743659</v>
      </c>
      <c r="C128" s="16" t="s">
        <v>170</v>
      </c>
      <c r="D128" s="113">
        <v>7.99</v>
      </c>
      <c r="E128" s="136">
        <v>10.99</v>
      </c>
      <c r="F128" s="11"/>
      <c r="G128" s="22"/>
      <c r="H128" s="11"/>
      <c r="I128" s="11" t="str">
        <f>IF(($E$4+$E$5)&gt;0,ROUNDUP(($E$4+$E$5)/10,0),"")</f>
        <v/>
      </c>
      <c r="J128" s="101"/>
      <c r="K128" s="73">
        <f>IF($E$3="US",J128*D128,IF($E$3="CAN",J128*E128,"Enter Cell E3"))</f>
        <v>0</v>
      </c>
    </row>
    <row r="129" spans="2:11" x14ac:dyDescent="0.25">
      <c r="B129" s="126">
        <v>9781470743772</v>
      </c>
      <c r="C129" s="16" t="s">
        <v>168</v>
      </c>
      <c r="D129" s="113">
        <v>2.99</v>
      </c>
      <c r="E129" s="136">
        <v>4.49</v>
      </c>
      <c r="F129" s="11"/>
      <c r="G129" s="18"/>
      <c r="H129" s="11"/>
      <c r="I129" s="11"/>
      <c r="J129" s="101"/>
      <c r="K129" s="73">
        <f t="shared" si="13"/>
        <v>0</v>
      </c>
    </row>
    <row r="130" spans="2:11" ht="18.75" x14ac:dyDescent="0.3">
      <c r="B130" s="130" t="s">
        <v>23</v>
      </c>
      <c r="C130" s="134"/>
      <c r="D130" s="147"/>
      <c r="E130" s="147"/>
      <c r="F130" s="10"/>
      <c r="G130" s="10"/>
      <c r="H130" s="10"/>
      <c r="I130" s="10"/>
      <c r="J130" s="110"/>
      <c r="K130" s="74"/>
    </row>
    <row r="131" spans="2:11" x14ac:dyDescent="0.25">
      <c r="B131" s="126">
        <v>9781470743895</v>
      </c>
      <c r="C131" s="16" t="s">
        <v>171</v>
      </c>
      <c r="D131" s="113">
        <v>9.99</v>
      </c>
      <c r="E131" s="136">
        <v>13.99</v>
      </c>
      <c r="F131" s="11"/>
      <c r="G131" s="11"/>
      <c r="H131" s="17"/>
      <c r="I131" s="11"/>
      <c r="J131" s="101"/>
      <c r="K131" s="73">
        <f t="shared" ref="K131:K146" si="14">IF($E$3="US",J131*D131,IF($E$3="CAN",J131*E131,"Enter Cell E3"))</f>
        <v>0</v>
      </c>
    </row>
    <row r="132" spans="2:11" x14ac:dyDescent="0.25">
      <c r="B132" s="126">
        <v>9781470743901</v>
      </c>
      <c r="C132" s="16" t="s">
        <v>172</v>
      </c>
      <c r="D132" s="113">
        <v>9.99</v>
      </c>
      <c r="E132" s="136">
        <v>13.99</v>
      </c>
      <c r="F132" s="11"/>
      <c r="G132" s="11"/>
      <c r="H132" s="17"/>
      <c r="I132" s="11"/>
      <c r="J132" s="101"/>
      <c r="K132" s="73">
        <f t="shared" si="14"/>
        <v>0</v>
      </c>
    </row>
    <row r="133" spans="2:11" x14ac:dyDescent="0.25">
      <c r="B133" s="126">
        <v>9781470743918</v>
      </c>
      <c r="C133" s="16" t="s">
        <v>24</v>
      </c>
      <c r="D133" s="113">
        <v>9.99</v>
      </c>
      <c r="E133" s="136">
        <v>13.99</v>
      </c>
      <c r="F133" s="11"/>
      <c r="G133" s="11"/>
      <c r="H133" s="17"/>
      <c r="I133" s="11"/>
      <c r="J133" s="101"/>
      <c r="K133" s="73">
        <f t="shared" si="14"/>
        <v>0</v>
      </c>
    </row>
    <row r="134" spans="2:11" x14ac:dyDescent="0.25">
      <c r="B134" s="126">
        <v>9781470743925</v>
      </c>
      <c r="C134" s="16" t="s">
        <v>173</v>
      </c>
      <c r="D134" s="113">
        <v>9.99</v>
      </c>
      <c r="E134" s="136">
        <v>13.99</v>
      </c>
      <c r="F134" s="11"/>
      <c r="G134" s="11"/>
      <c r="H134" s="17"/>
      <c r="I134" s="11"/>
      <c r="J134" s="101"/>
      <c r="K134" s="73">
        <f t="shared" si="14"/>
        <v>0</v>
      </c>
    </row>
    <row r="135" spans="2:11" x14ac:dyDescent="0.25">
      <c r="B135" s="126">
        <v>9781470744045</v>
      </c>
      <c r="C135" s="16" t="s">
        <v>180</v>
      </c>
      <c r="D135" s="113">
        <v>14.99</v>
      </c>
      <c r="E135" s="136">
        <v>20.99</v>
      </c>
      <c r="F135" s="11"/>
      <c r="G135" s="11"/>
      <c r="H135" s="17"/>
      <c r="I135" s="11"/>
      <c r="J135" s="101"/>
      <c r="K135" s="73">
        <f t="shared" si="14"/>
        <v>0</v>
      </c>
    </row>
    <row r="136" spans="2:11" x14ac:dyDescent="0.25">
      <c r="B136" s="126">
        <v>9781470743932</v>
      </c>
      <c r="C136" s="16" t="s">
        <v>77</v>
      </c>
      <c r="D136" s="113">
        <v>9.99</v>
      </c>
      <c r="E136" s="136">
        <v>13.99</v>
      </c>
      <c r="F136" s="11"/>
      <c r="G136" s="11"/>
      <c r="H136" s="17"/>
      <c r="I136" s="11"/>
      <c r="J136" s="101"/>
      <c r="K136" s="73">
        <f t="shared" si="14"/>
        <v>0</v>
      </c>
    </row>
    <row r="137" spans="2:11" x14ac:dyDescent="0.25">
      <c r="B137" s="126">
        <v>9781470743949</v>
      </c>
      <c r="C137" s="16" t="s">
        <v>78</v>
      </c>
      <c r="D137" s="113">
        <v>9.99</v>
      </c>
      <c r="E137" s="136">
        <v>13.99</v>
      </c>
      <c r="F137" s="11"/>
      <c r="G137" s="11"/>
      <c r="H137" s="17"/>
      <c r="I137" s="11"/>
      <c r="J137" s="101"/>
      <c r="K137" s="73">
        <f t="shared" si="14"/>
        <v>0</v>
      </c>
    </row>
    <row r="138" spans="2:11" x14ac:dyDescent="0.25">
      <c r="B138" s="126">
        <v>9781470743956</v>
      </c>
      <c r="C138" s="16" t="s">
        <v>75</v>
      </c>
      <c r="D138" s="113">
        <v>9.99</v>
      </c>
      <c r="E138" s="136">
        <v>13.99</v>
      </c>
      <c r="F138" s="11"/>
      <c r="G138" s="11"/>
      <c r="H138" s="17"/>
      <c r="I138" s="11"/>
      <c r="J138" s="101"/>
      <c r="K138" s="73">
        <f t="shared" si="14"/>
        <v>0</v>
      </c>
    </row>
    <row r="139" spans="2:11" x14ac:dyDescent="0.25">
      <c r="B139" s="126">
        <v>9781470743970</v>
      </c>
      <c r="C139" s="16" t="s">
        <v>76</v>
      </c>
      <c r="D139" s="113">
        <v>9.99</v>
      </c>
      <c r="E139" s="136">
        <v>13.99</v>
      </c>
      <c r="F139" s="11"/>
      <c r="G139" s="11"/>
      <c r="H139" s="17"/>
      <c r="I139" s="11"/>
      <c r="J139" s="101"/>
      <c r="K139" s="73">
        <f t="shared" si="14"/>
        <v>0</v>
      </c>
    </row>
    <row r="140" spans="2:11" s="115" customFormat="1" x14ac:dyDescent="0.25">
      <c r="B140" s="126">
        <v>9781470743987</v>
      </c>
      <c r="C140" s="16" t="s">
        <v>74</v>
      </c>
      <c r="D140" s="113">
        <v>9.99</v>
      </c>
      <c r="E140" s="136">
        <v>13.99</v>
      </c>
      <c r="F140" s="11"/>
      <c r="G140" s="11"/>
      <c r="H140" s="17"/>
      <c r="I140" s="11"/>
      <c r="J140" s="101"/>
      <c r="K140" s="73">
        <f t="shared" si="14"/>
        <v>0</v>
      </c>
    </row>
    <row r="141" spans="2:11" s="115" customFormat="1" x14ac:dyDescent="0.25">
      <c r="B141" s="126">
        <v>9781470743994</v>
      </c>
      <c r="C141" s="16" t="s">
        <v>175</v>
      </c>
      <c r="D141" s="113">
        <v>9.99</v>
      </c>
      <c r="E141" s="136">
        <v>13.99</v>
      </c>
      <c r="F141" s="11"/>
      <c r="G141" s="11"/>
      <c r="H141" s="17"/>
      <c r="I141" s="11"/>
      <c r="J141" s="101"/>
      <c r="K141" s="73">
        <f t="shared" si="14"/>
        <v>0</v>
      </c>
    </row>
    <row r="142" spans="2:11" s="115" customFormat="1" x14ac:dyDescent="0.25">
      <c r="B142" s="126">
        <v>9781470744014</v>
      </c>
      <c r="C142" s="16" t="s">
        <v>177</v>
      </c>
      <c r="D142" s="113">
        <v>9.99</v>
      </c>
      <c r="E142" s="136">
        <v>13.99</v>
      </c>
      <c r="F142" s="11"/>
      <c r="G142" s="11"/>
      <c r="H142" s="17"/>
      <c r="I142" s="11"/>
      <c r="J142" s="101"/>
      <c r="K142" s="73">
        <f t="shared" si="14"/>
        <v>0</v>
      </c>
    </row>
    <row r="143" spans="2:11" s="115" customFormat="1" x14ac:dyDescent="0.25">
      <c r="B143" s="126">
        <v>9781470744007</v>
      </c>
      <c r="C143" s="16" t="s">
        <v>176</v>
      </c>
      <c r="D143" s="113">
        <v>9.99</v>
      </c>
      <c r="E143" s="136">
        <v>13.99</v>
      </c>
      <c r="F143" s="11"/>
      <c r="G143" s="11"/>
      <c r="H143" s="17"/>
      <c r="I143" s="11"/>
      <c r="J143" s="101"/>
      <c r="K143" s="73">
        <f t="shared" si="14"/>
        <v>0</v>
      </c>
    </row>
    <row r="144" spans="2:11" s="115" customFormat="1" x14ac:dyDescent="0.25">
      <c r="B144" s="126">
        <v>9781470744021</v>
      </c>
      <c r="C144" s="16" t="s">
        <v>178</v>
      </c>
      <c r="D144" s="113">
        <v>9.99</v>
      </c>
      <c r="E144" s="136">
        <v>13.99</v>
      </c>
      <c r="F144" s="11"/>
      <c r="G144" s="11"/>
      <c r="H144" s="17"/>
      <c r="I144" s="11"/>
      <c r="J144" s="101"/>
      <c r="K144" s="73">
        <f t="shared" si="14"/>
        <v>0</v>
      </c>
    </row>
    <row r="145" spans="1:11" s="115" customFormat="1" x14ac:dyDescent="0.25">
      <c r="B145" s="126">
        <v>9781470743963</v>
      </c>
      <c r="C145" s="16" t="s">
        <v>174</v>
      </c>
      <c r="D145" s="113">
        <v>9.99</v>
      </c>
      <c r="E145" s="136">
        <v>13.99</v>
      </c>
      <c r="F145" s="11"/>
      <c r="G145" s="11"/>
      <c r="H145" s="17"/>
      <c r="I145" s="11"/>
      <c r="J145" s="101"/>
      <c r="K145" s="73">
        <f t="shared" si="14"/>
        <v>0</v>
      </c>
    </row>
    <row r="146" spans="1:11" x14ac:dyDescent="0.25">
      <c r="B146" s="126">
        <v>9781470744038</v>
      </c>
      <c r="C146" s="16" t="s">
        <v>179</v>
      </c>
      <c r="D146" s="113">
        <v>14.99</v>
      </c>
      <c r="E146" s="136">
        <v>20.99</v>
      </c>
      <c r="F146" s="11"/>
      <c r="G146" s="11"/>
      <c r="H146" s="17"/>
      <c r="I146" s="11"/>
      <c r="J146" s="101"/>
      <c r="K146" s="73">
        <f t="shared" si="14"/>
        <v>0</v>
      </c>
    </row>
    <row r="147" spans="1:11" x14ac:dyDescent="0.25">
      <c r="K147" s="75"/>
    </row>
    <row r="148" spans="1:11" x14ac:dyDescent="0.25">
      <c r="I148" s="3" t="s">
        <v>52</v>
      </c>
      <c r="K148" s="109">
        <f>SUM(K12:K146)</f>
        <v>0</v>
      </c>
    </row>
    <row r="149" spans="1:11" x14ac:dyDescent="0.25">
      <c r="I149" s="3" t="s">
        <v>53</v>
      </c>
      <c r="K149" s="108"/>
    </row>
    <row r="150" spans="1:11" x14ac:dyDescent="0.25">
      <c r="I150" s="3" t="s">
        <v>54</v>
      </c>
      <c r="K150" s="108"/>
    </row>
    <row r="151" spans="1:11" x14ac:dyDescent="0.25">
      <c r="I151" s="3"/>
      <c r="K151" s="75"/>
    </row>
    <row r="152" spans="1:11" ht="18.75" thickBot="1" x14ac:dyDescent="0.3">
      <c r="C152" s="76"/>
      <c r="D152" s="77"/>
      <c r="E152" s="78"/>
      <c r="F152" s="79"/>
      <c r="G152" s="80"/>
      <c r="H152" s="81"/>
      <c r="I152" s="105" t="s">
        <v>55</v>
      </c>
      <c r="J152" s="106"/>
      <c r="K152" s="107">
        <f>SUM(K148-K149+K150)</f>
        <v>0</v>
      </c>
    </row>
    <row r="153" spans="1:11" ht="18" x14ac:dyDescent="0.25">
      <c r="C153" s="85"/>
      <c r="D153" s="77"/>
      <c r="E153" s="78"/>
      <c r="F153" s="79"/>
      <c r="G153" s="80"/>
      <c r="H153" s="81"/>
      <c r="I153" s="35"/>
    </row>
    <row r="154" spans="1:11" ht="18" x14ac:dyDescent="0.25">
      <c r="A154" s="91"/>
      <c r="B154" s="138" t="s">
        <v>36</v>
      </c>
      <c r="C154" s="41"/>
      <c r="D154" s="42"/>
      <c r="E154" s="43"/>
      <c r="F154" s="44"/>
      <c r="G154" s="45"/>
      <c r="H154" s="91"/>
      <c r="I154" s="35"/>
    </row>
    <row r="155" spans="1:11" ht="18" x14ac:dyDescent="0.25">
      <c r="A155" s="92"/>
      <c r="B155" s="139"/>
      <c r="C155" s="46"/>
      <c r="D155" s="47"/>
      <c r="E155" s="48"/>
      <c r="F155" s="49"/>
      <c r="G155" s="118"/>
      <c r="H155" s="119"/>
      <c r="I155" s="120"/>
      <c r="J155" s="121"/>
      <c r="K155" s="121"/>
    </row>
    <row r="156" spans="1:11" ht="16.5" x14ac:dyDescent="0.25">
      <c r="A156" s="93"/>
      <c r="B156" s="155"/>
      <c r="C156" s="157"/>
      <c r="D156" s="100"/>
      <c r="E156" s="51"/>
      <c r="F156" s="52"/>
      <c r="G156" s="122"/>
      <c r="H156" s="119"/>
      <c r="I156" s="120"/>
      <c r="J156" s="121"/>
      <c r="K156" s="121"/>
    </row>
    <row r="157" spans="1:11" ht="25.5" x14ac:dyDescent="0.25">
      <c r="A157" s="93"/>
      <c r="B157" s="53" t="s">
        <v>37</v>
      </c>
      <c r="C157" s="54"/>
      <c r="D157" s="55" t="s">
        <v>38</v>
      </c>
      <c r="E157" s="56" t="s">
        <v>39</v>
      </c>
      <c r="F157" s="57"/>
      <c r="G157" s="122"/>
      <c r="H157" s="119"/>
      <c r="I157" s="121"/>
      <c r="J157" s="121"/>
      <c r="K157" s="121"/>
    </row>
    <row r="158" spans="1:11" ht="16.5" x14ac:dyDescent="0.25">
      <c r="A158" s="93"/>
      <c r="B158" s="155"/>
      <c r="C158" s="157"/>
      <c r="D158" s="169"/>
      <c r="E158" s="170"/>
      <c r="F158" s="52"/>
      <c r="G158" s="123"/>
      <c r="H158" s="119"/>
      <c r="I158" s="120"/>
      <c r="J158" s="121"/>
      <c r="K158" s="121"/>
    </row>
    <row r="159" spans="1:11" ht="16.5" x14ac:dyDescent="0.25">
      <c r="A159" s="93"/>
      <c r="B159" s="58" t="s">
        <v>40</v>
      </c>
      <c r="C159" s="59"/>
      <c r="D159" s="60" t="s">
        <v>41</v>
      </c>
      <c r="E159" s="61"/>
      <c r="F159" s="52"/>
      <c r="G159" s="124"/>
      <c r="H159" s="119"/>
      <c r="I159" s="120"/>
      <c r="J159" s="121"/>
      <c r="K159" s="121"/>
    </row>
    <row r="160" spans="1:11" ht="16.5" x14ac:dyDescent="0.25">
      <c r="A160" s="93"/>
      <c r="B160" s="155"/>
      <c r="C160" s="157"/>
      <c r="D160" s="62"/>
      <c r="E160" s="52"/>
      <c r="F160" s="52"/>
      <c r="G160" s="123"/>
      <c r="H160" s="119"/>
      <c r="I160" s="120"/>
      <c r="J160" s="121"/>
      <c r="K160" s="121"/>
    </row>
    <row r="161" spans="1:11" ht="16.5" x14ac:dyDescent="0.25">
      <c r="A161" s="93"/>
      <c r="B161" s="58" t="s">
        <v>42</v>
      </c>
      <c r="C161" s="59"/>
      <c r="D161" s="63"/>
      <c r="E161" s="61"/>
      <c r="F161" s="52"/>
      <c r="G161" s="124"/>
      <c r="H161" s="119"/>
      <c r="I161" s="120"/>
      <c r="J161" s="121"/>
      <c r="K161" s="121"/>
    </row>
    <row r="162" spans="1:11" ht="16.5" x14ac:dyDescent="0.25">
      <c r="A162" s="93"/>
      <c r="B162" s="155"/>
      <c r="C162" s="156"/>
      <c r="D162" s="156"/>
      <c r="E162" s="157"/>
      <c r="F162" s="52"/>
      <c r="G162" s="120"/>
      <c r="H162" s="119"/>
      <c r="I162" s="120"/>
      <c r="J162" s="121"/>
      <c r="K162" s="121"/>
    </row>
    <row r="163" spans="1:11" ht="16.5" x14ac:dyDescent="0.25">
      <c r="A163" s="93"/>
      <c r="B163" s="58" t="s">
        <v>43</v>
      </c>
      <c r="C163" s="59"/>
      <c r="D163" s="63"/>
      <c r="E163" s="58"/>
      <c r="F163" s="52"/>
      <c r="G163" s="120"/>
      <c r="H163" s="119"/>
      <c r="I163" s="120"/>
      <c r="J163" s="121"/>
      <c r="K163" s="121"/>
    </row>
    <row r="164" spans="1:11" ht="16.5" x14ac:dyDescent="0.25">
      <c r="A164" s="93"/>
      <c r="B164" s="50"/>
      <c r="C164" s="50"/>
      <c r="D164" s="155"/>
      <c r="E164" s="157"/>
      <c r="F164" s="64"/>
      <c r="G164" s="120"/>
      <c r="H164" s="119"/>
      <c r="I164" s="120"/>
      <c r="J164" s="121"/>
      <c r="K164" s="121"/>
    </row>
    <row r="165" spans="1:11" ht="16.5" x14ac:dyDescent="0.25">
      <c r="A165" s="93"/>
      <c r="B165" s="58" t="s">
        <v>44</v>
      </c>
      <c r="C165" s="58" t="s">
        <v>56</v>
      </c>
      <c r="D165" s="56" t="s">
        <v>57</v>
      </c>
      <c r="E165" s="65"/>
      <c r="F165" s="64"/>
      <c r="G165" s="120"/>
      <c r="H165" s="119"/>
      <c r="I165" s="120"/>
      <c r="J165" s="121"/>
      <c r="K165" s="121"/>
    </row>
    <row r="166" spans="1:11" ht="16.5" x14ac:dyDescent="0.25">
      <c r="A166" s="93"/>
      <c r="B166" s="50"/>
      <c r="C166" s="155"/>
      <c r="D166" s="156"/>
      <c r="E166" s="157"/>
      <c r="F166" s="66"/>
      <c r="G166" s="120"/>
      <c r="H166" s="119"/>
      <c r="I166" s="120"/>
      <c r="J166" s="121"/>
      <c r="K166" s="121"/>
    </row>
    <row r="167" spans="1:11" ht="16.5" x14ac:dyDescent="0.25">
      <c r="A167" s="93"/>
      <c r="B167" s="58" t="s">
        <v>45</v>
      </c>
      <c r="C167" s="58" t="s">
        <v>46</v>
      </c>
      <c r="D167" s="63"/>
      <c r="E167" s="61"/>
      <c r="F167" s="66"/>
      <c r="G167" s="120"/>
      <c r="H167" s="119"/>
      <c r="I167" s="120"/>
      <c r="J167" s="121"/>
      <c r="K167" s="121"/>
    </row>
    <row r="168" spans="1:11" ht="16.5" x14ac:dyDescent="0.25">
      <c r="A168" s="93"/>
      <c r="B168" s="50"/>
      <c r="C168" s="67"/>
      <c r="D168" s="62"/>
      <c r="E168" s="52"/>
      <c r="F168" s="66"/>
      <c r="G168" s="120"/>
      <c r="H168" s="119"/>
      <c r="I168" s="120"/>
      <c r="J168" s="121"/>
      <c r="K168" s="121"/>
    </row>
    <row r="169" spans="1:11" ht="16.5" x14ac:dyDescent="0.25">
      <c r="A169" s="93"/>
      <c r="B169" s="58" t="s">
        <v>47</v>
      </c>
      <c r="C169" s="59"/>
      <c r="D169" s="62"/>
      <c r="E169" s="68"/>
      <c r="F169" s="66"/>
      <c r="G169" s="120"/>
      <c r="H169" s="119"/>
      <c r="I169" s="120"/>
      <c r="J169" s="121"/>
      <c r="K169" s="121"/>
    </row>
    <row r="170" spans="1:11" ht="16.5" x14ac:dyDescent="0.25">
      <c r="A170" s="93"/>
      <c r="B170" s="50"/>
      <c r="C170" s="67"/>
      <c r="D170" s="62"/>
      <c r="E170" s="52"/>
      <c r="F170" s="66"/>
      <c r="G170" s="120"/>
      <c r="H170" s="119"/>
      <c r="I170" s="120"/>
      <c r="J170" s="121"/>
      <c r="K170" s="121"/>
    </row>
    <row r="171" spans="1:11" ht="16.5" x14ac:dyDescent="0.25">
      <c r="A171" s="93"/>
      <c r="B171" s="58" t="s">
        <v>48</v>
      </c>
      <c r="C171" s="67"/>
      <c r="D171" s="62"/>
      <c r="E171" s="68"/>
      <c r="F171" s="66"/>
      <c r="G171" s="120"/>
      <c r="H171" s="119"/>
      <c r="I171" s="120"/>
      <c r="J171" s="121"/>
      <c r="K171" s="121"/>
    </row>
    <row r="172" spans="1:11" ht="16.5" x14ac:dyDescent="0.25">
      <c r="A172" s="93"/>
      <c r="B172" s="155"/>
      <c r="C172" s="156"/>
      <c r="D172" s="156"/>
      <c r="E172" s="157"/>
      <c r="F172" s="66"/>
      <c r="G172" s="120"/>
      <c r="H172" s="119"/>
      <c r="I172" s="120"/>
      <c r="J172" s="121"/>
      <c r="K172" s="121"/>
    </row>
    <row r="173" spans="1:11" ht="16.5" x14ac:dyDescent="0.25">
      <c r="A173" s="93"/>
      <c r="B173" s="69" t="s">
        <v>43</v>
      </c>
      <c r="C173" s="67"/>
      <c r="D173" s="62"/>
      <c r="E173" s="68"/>
      <c r="F173" s="66"/>
      <c r="G173" s="120"/>
      <c r="H173" s="119"/>
      <c r="I173" s="120"/>
      <c r="J173" s="121"/>
      <c r="K173" s="121"/>
    </row>
    <row r="174" spans="1:11" ht="16.5" x14ac:dyDescent="0.25">
      <c r="A174" s="93"/>
      <c r="B174" s="50"/>
      <c r="C174" s="70"/>
      <c r="D174" s="158"/>
      <c r="E174" s="159"/>
      <c r="F174" s="64"/>
      <c r="G174" s="120"/>
      <c r="H174" s="119"/>
      <c r="I174" s="120"/>
      <c r="J174" s="121"/>
      <c r="K174" s="121"/>
    </row>
    <row r="175" spans="1:11" ht="16.5" x14ac:dyDescent="0.25">
      <c r="A175" s="93"/>
      <c r="B175" s="58" t="s">
        <v>44</v>
      </c>
      <c r="C175" s="58" t="s">
        <v>56</v>
      </c>
      <c r="D175" s="56" t="s">
        <v>57</v>
      </c>
      <c r="E175" s="71"/>
      <c r="F175" s="64"/>
      <c r="G175" s="120"/>
      <c r="H175" s="119"/>
      <c r="I175" s="120"/>
      <c r="J175" s="121"/>
      <c r="K175" s="121"/>
    </row>
    <row r="176" spans="1:11" ht="16.5" x14ac:dyDescent="0.25">
      <c r="A176" s="93"/>
      <c r="B176" s="50"/>
      <c r="C176" s="67"/>
      <c r="D176" s="62"/>
      <c r="E176" s="52"/>
      <c r="F176" s="66"/>
      <c r="G176" s="120"/>
      <c r="H176" s="119"/>
      <c r="I176" s="120"/>
      <c r="J176" s="121"/>
      <c r="K176" s="121"/>
    </row>
    <row r="177" spans="1:11" ht="16.5" x14ac:dyDescent="0.25">
      <c r="A177" s="93"/>
      <c r="B177" s="58" t="s">
        <v>45</v>
      </c>
      <c r="C177" s="67"/>
      <c r="D177" s="62"/>
      <c r="E177" s="68"/>
      <c r="F177" s="66"/>
      <c r="G177" s="124"/>
      <c r="H177" s="119"/>
      <c r="I177" s="125"/>
      <c r="J177" s="121"/>
      <c r="K177" s="121"/>
    </row>
    <row r="178" spans="1:11" ht="16.5" x14ac:dyDescent="0.25">
      <c r="A178" s="93"/>
      <c r="B178" s="50"/>
      <c r="C178" s="67"/>
      <c r="D178" s="62"/>
      <c r="E178" s="68"/>
      <c r="F178" s="66"/>
      <c r="G178" s="123"/>
      <c r="H178" s="119"/>
      <c r="I178" s="125"/>
      <c r="J178" s="121"/>
      <c r="K178" s="121"/>
    </row>
    <row r="179" spans="1:11" ht="16.5" x14ac:dyDescent="0.25">
      <c r="A179" s="93"/>
      <c r="B179" s="58" t="s">
        <v>49</v>
      </c>
      <c r="C179" s="67"/>
      <c r="D179" s="62"/>
      <c r="E179" s="68"/>
      <c r="F179" s="66"/>
      <c r="G179" s="124"/>
      <c r="H179" s="119"/>
      <c r="I179" s="125"/>
      <c r="J179" s="121"/>
      <c r="K179" s="121"/>
    </row>
    <row r="180" spans="1:11" ht="16.5" x14ac:dyDescent="0.25">
      <c r="A180" s="93"/>
      <c r="B180" s="50"/>
      <c r="C180" s="67"/>
      <c r="D180" s="62"/>
      <c r="E180" s="68"/>
      <c r="F180" s="66"/>
      <c r="G180" s="123"/>
      <c r="H180" s="119"/>
      <c r="I180" s="125"/>
      <c r="J180" s="121"/>
      <c r="K180" s="121"/>
    </row>
    <row r="181" spans="1:11" ht="16.5" x14ac:dyDescent="0.25">
      <c r="A181" s="93"/>
      <c r="B181" s="58" t="s">
        <v>50</v>
      </c>
      <c r="C181" s="67"/>
      <c r="D181" s="62"/>
      <c r="E181" s="68"/>
      <c r="F181" s="66"/>
      <c r="G181" s="123"/>
      <c r="H181" s="119"/>
      <c r="I181" s="125"/>
      <c r="J181" s="121"/>
      <c r="K181" s="121"/>
    </row>
    <row r="182" spans="1:11" ht="16.5" x14ac:dyDescent="0.25">
      <c r="A182" s="93"/>
      <c r="B182" s="160"/>
      <c r="C182" s="161"/>
      <c r="D182" s="161"/>
      <c r="E182" s="162"/>
      <c r="F182" s="66"/>
      <c r="G182" s="123"/>
      <c r="H182" s="119"/>
      <c r="I182" s="125"/>
      <c r="J182" s="121"/>
      <c r="K182" s="121"/>
    </row>
    <row r="183" spans="1:11" ht="16.5" x14ac:dyDescent="0.25">
      <c r="A183" s="93"/>
      <c r="B183" s="163"/>
      <c r="C183" s="164"/>
      <c r="D183" s="164"/>
      <c r="E183" s="165"/>
      <c r="F183" s="66"/>
      <c r="G183" s="123"/>
      <c r="H183" s="119"/>
      <c r="I183" s="125"/>
      <c r="J183" s="121"/>
      <c r="K183" s="121"/>
    </row>
    <row r="184" spans="1:11" ht="16.5" x14ac:dyDescent="0.25">
      <c r="A184" s="93"/>
      <c r="B184" s="166"/>
      <c r="C184" s="167"/>
      <c r="D184" s="167"/>
      <c r="E184" s="168"/>
      <c r="F184" s="66"/>
      <c r="G184" s="123"/>
      <c r="H184" s="119"/>
      <c r="I184" s="125"/>
      <c r="J184" s="121"/>
      <c r="K184" s="121"/>
    </row>
    <row r="185" spans="1:11" ht="16.5" x14ac:dyDescent="0.25">
      <c r="A185" s="93"/>
      <c r="B185" s="58" t="s">
        <v>51</v>
      </c>
      <c r="C185" s="67"/>
      <c r="D185" s="62"/>
      <c r="E185" s="68"/>
      <c r="F185" s="66"/>
      <c r="G185" s="124"/>
      <c r="H185" s="119"/>
      <c r="I185" s="125"/>
      <c r="J185" s="121"/>
      <c r="K185" s="121"/>
    </row>
    <row r="186" spans="1:11" ht="16.5" x14ac:dyDescent="0.25">
      <c r="A186" s="43"/>
      <c r="B186" s="140"/>
      <c r="C186" s="84"/>
      <c r="D186" s="83"/>
      <c r="E186" s="82"/>
      <c r="F186" s="82"/>
      <c r="G186" s="72"/>
      <c r="H186" s="43"/>
    </row>
    <row r="187" spans="1:11" ht="18" x14ac:dyDescent="0.25">
      <c r="A187" s="43"/>
      <c r="B187" s="86"/>
      <c r="C187" s="87"/>
      <c r="D187" s="88"/>
      <c r="E187" s="43"/>
      <c r="F187" s="43"/>
      <c r="G187" s="72"/>
      <c r="H187" s="43"/>
    </row>
    <row r="188" spans="1:11" ht="18" x14ac:dyDescent="0.25">
      <c r="A188" s="43"/>
      <c r="B188" s="86"/>
      <c r="C188" s="87"/>
      <c r="D188" s="89"/>
      <c r="E188" s="90"/>
      <c r="F188" s="90"/>
      <c r="G188" s="72"/>
      <c r="H188" s="43"/>
    </row>
    <row r="189" spans="1:11" ht="18" x14ac:dyDescent="0.25">
      <c r="A189" s="43"/>
      <c r="B189" s="141"/>
      <c r="C189" s="87"/>
      <c r="D189" s="89"/>
      <c r="E189" s="90"/>
      <c r="F189" s="90"/>
      <c r="G189" s="72"/>
      <c r="H189" s="43"/>
    </row>
    <row r="190" spans="1:11" ht="18" x14ac:dyDescent="0.25">
      <c r="A190" s="91"/>
      <c r="B190" s="142"/>
      <c r="C190" s="95"/>
      <c r="D190" s="96"/>
      <c r="E190" s="94"/>
      <c r="F190" s="94"/>
      <c r="G190" s="97"/>
      <c r="H190" s="91"/>
    </row>
    <row r="191" spans="1:11" ht="16.5" x14ac:dyDescent="0.25">
      <c r="A191" s="91"/>
      <c r="B191" s="143"/>
      <c r="C191" s="91"/>
      <c r="D191" s="91"/>
      <c r="E191" s="91"/>
      <c r="F191" s="91"/>
      <c r="G191" s="91"/>
      <c r="H191" s="91"/>
    </row>
    <row r="192" spans="1:11" ht="16.5" x14ac:dyDescent="0.25">
      <c r="A192" s="91"/>
      <c r="B192" s="143"/>
      <c r="C192" s="91"/>
      <c r="D192" s="91"/>
      <c r="E192" s="91"/>
      <c r="F192" s="91"/>
      <c r="G192" s="91"/>
      <c r="H192" s="91"/>
    </row>
    <row r="193" spans="1:8" ht="16.5" x14ac:dyDescent="0.25">
      <c r="A193" s="91"/>
      <c r="B193" s="143"/>
      <c r="C193" s="91"/>
      <c r="D193" s="91"/>
      <c r="E193" s="91"/>
      <c r="F193" s="91"/>
      <c r="G193" s="91"/>
      <c r="H193" s="91"/>
    </row>
    <row r="194" spans="1:8" ht="16.5" x14ac:dyDescent="0.25">
      <c r="A194" s="91"/>
      <c r="B194" s="143"/>
      <c r="C194" s="91"/>
      <c r="D194" s="91"/>
      <c r="E194" s="91"/>
      <c r="F194" s="91"/>
      <c r="G194" s="91"/>
      <c r="H194" s="91"/>
    </row>
    <row r="195" spans="1:8" ht="18" x14ac:dyDescent="0.25">
      <c r="A195" s="91"/>
      <c r="B195" s="142"/>
      <c r="C195" s="95"/>
      <c r="D195" s="96"/>
      <c r="E195" s="94"/>
      <c r="F195" s="94"/>
      <c r="G195" s="97"/>
      <c r="H195" s="91"/>
    </row>
    <row r="196" spans="1:8" ht="16.5" x14ac:dyDescent="0.25">
      <c r="A196" s="91"/>
      <c r="B196" s="144"/>
      <c r="C196" s="98"/>
      <c r="D196" s="91"/>
      <c r="E196" s="99"/>
      <c r="F196" s="99"/>
      <c r="G196" s="97"/>
      <c r="H196" s="91"/>
    </row>
  </sheetData>
  <sheetProtection password="C4AB" sheet="1" objects="1" scenarios="1"/>
  <sortState ref="A131:K146">
    <sortCondition ref="C131:C146"/>
  </sortState>
  <mergeCells count="10">
    <mergeCell ref="C166:E166"/>
    <mergeCell ref="B172:E172"/>
    <mergeCell ref="D174:E174"/>
    <mergeCell ref="B182:E184"/>
    <mergeCell ref="B156:C156"/>
    <mergeCell ref="B158:C158"/>
    <mergeCell ref="D158:E158"/>
    <mergeCell ref="B160:C160"/>
    <mergeCell ref="B162:E162"/>
    <mergeCell ref="D164:E164"/>
  </mergeCells>
  <dataValidations disablePrompts="1" count="1">
    <dataValidation type="list" showInputMessage="1" showErrorMessage="1" sqref="E3">
      <formula1>"US,CAN"</formula1>
    </dataValidation>
  </dataValidations>
  <pageMargins left="0.7" right="0.7" top="0.75" bottom="0.75" header="0.3" footer="0.3"/>
  <pageSetup scale="54" fitToHeight="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EVBS 2016</vt:lpstr>
      <vt:lpstr>'EVBS 2016'!Print_Area</vt:lpstr>
    </vt:vector>
  </TitlesOfParts>
  <Company>Group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Watkins</dc:creator>
  <cp:lastModifiedBy>Robert Splinter</cp:lastModifiedBy>
  <cp:lastPrinted>2015-11-03T20:26:25Z</cp:lastPrinted>
  <dcterms:created xsi:type="dcterms:W3CDTF">2013-10-09T14:31:49Z</dcterms:created>
  <dcterms:modified xsi:type="dcterms:W3CDTF">2017-02-01T17:40:29Z</dcterms:modified>
</cp:coreProperties>
</file>